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C:\Scheduling\Attendance\2023-12\"/>
    </mc:Choice>
  </mc:AlternateContent>
  <xr:revisionPtr revIDLastSave="0" documentId="13_ncr:1_{C6991917-AAF5-4211-B522-B1E1ABD65FBF}" xr6:coauthVersionLast="47" xr6:coauthVersionMax="47" xr10:uidLastSave="{00000000-0000-0000-0000-000000000000}"/>
  <bookViews>
    <workbookView xWindow="28680" yWindow="-120" windowWidth="29040" windowHeight="15720" tabRatio="289" xr2:uid="{00000000-000D-0000-FFFF-FFFF00000000}"/>
  </bookViews>
  <sheets>
    <sheet name="LECTOR" sheetId="1" r:id="rId1"/>
    <sheet name="12" sheetId="9" r:id="rId2"/>
    <sheet name="08" sheetId="8" r:id="rId3"/>
    <sheet name="04-by Mass" sheetId="6" r:id="rId4"/>
  </sheets>
  <externalReferences>
    <externalReference r:id="rId5"/>
    <externalReference r:id="rId6"/>
  </externalReferences>
  <definedNames>
    <definedName name="_xlnm.Print_Area" localSheetId="0">LECTOR!$A$1:$AR$69</definedName>
    <definedName name="_xlnm.Print_Titles" localSheetId="0">LECTOR!$1:$3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3" i="9" l="1"/>
  <c r="Y53" i="9"/>
  <c r="X53" i="9"/>
  <c r="W53" i="9"/>
  <c r="V53" i="9"/>
  <c r="U53" i="9"/>
  <c r="T53" i="9"/>
  <c r="S53" i="9"/>
  <c r="M53" i="9"/>
  <c r="A23" i="9" l="1"/>
  <c r="A22" i="9"/>
  <c r="A19" i="9"/>
  <c r="A20" i="9"/>
  <c r="A18" i="9"/>
  <c r="A17" i="9"/>
  <c r="A21" i="9"/>
  <c r="A11" i="9"/>
  <c r="A3" i="9"/>
  <c r="A2" i="9"/>
  <c r="A6" i="9"/>
  <c r="A7" i="9"/>
  <c r="A4" i="9"/>
  <c r="A5" i="9"/>
  <c r="A8" i="9"/>
  <c r="A9" i="9"/>
  <c r="A10" i="9"/>
  <c r="AR30" i="9"/>
  <c r="AQ30" i="9"/>
  <c r="AO30" i="9"/>
  <c r="AN30" i="9"/>
  <c r="BA30" i="9" s="1"/>
  <c r="AL30" i="9"/>
  <c r="AI30" i="9"/>
  <c r="AH30" i="9"/>
  <c r="AF30" i="9"/>
  <c r="AC30" i="9"/>
  <c r="AB30" i="9"/>
  <c r="R30" i="9"/>
  <c r="B30" i="9"/>
  <c r="Q30" i="9" s="1"/>
  <c r="A30" i="9"/>
  <c r="AR15" i="9"/>
  <c r="AQ15" i="9"/>
  <c r="AP15" i="9"/>
  <c r="AO15" i="9"/>
  <c r="AN15" i="9"/>
  <c r="BA15" i="9" s="1"/>
  <c r="AL15" i="9"/>
  <c r="AI15" i="9"/>
  <c r="AH15" i="9"/>
  <c r="AF15" i="9"/>
  <c r="R15" i="9"/>
  <c r="D15" i="9"/>
  <c r="B15" i="9"/>
  <c r="AG15" i="9" s="1"/>
  <c r="A15" i="9"/>
  <c r="AR14" i="9"/>
  <c r="AQ14" i="9"/>
  <c r="AP14" i="9"/>
  <c r="AO14" i="9"/>
  <c r="AN14" i="9"/>
  <c r="BA14" i="9" s="1"/>
  <c r="AL14" i="9"/>
  <c r="AI14" i="9"/>
  <c r="AH14" i="9"/>
  <c r="AF14" i="9"/>
  <c r="AC14" i="9"/>
  <c r="AB14" i="9"/>
  <c r="R14" i="9"/>
  <c r="D14" i="9"/>
  <c r="B14" i="9"/>
  <c r="Q14" i="9" s="1"/>
  <c r="A14" i="9"/>
  <c r="AR88" i="9"/>
  <c r="AQ88" i="9"/>
  <c r="AP88" i="9"/>
  <c r="AO88" i="9"/>
  <c r="AN88" i="9"/>
  <c r="BA88" i="9" s="1"/>
  <c r="AL88" i="9"/>
  <c r="AI88" i="9"/>
  <c r="AH88" i="9"/>
  <c r="AF88" i="9"/>
  <c r="AC88" i="9"/>
  <c r="AB88" i="9"/>
  <c r="R88" i="9"/>
  <c r="D88" i="9"/>
  <c r="B88" i="9"/>
  <c r="Q88" i="9" s="1"/>
  <c r="A88" i="9"/>
  <c r="AR87" i="9"/>
  <c r="AQ87" i="9"/>
  <c r="AP87" i="9"/>
  <c r="AO87" i="9"/>
  <c r="AN87" i="9"/>
  <c r="AL87" i="9"/>
  <c r="AI87" i="9"/>
  <c r="AH87" i="9"/>
  <c r="AF87" i="9"/>
  <c r="R87" i="9"/>
  <c r="D87" i="9"/>
  <c r="B87" i="9"/>
  <c r="AG87" i="9" s="1"/>
  <c r="A87" i="9"/>
  <c r="AR86" i="9"/>
  <c r="AQ86" i="9"/>
  <c r="AP86" i="9"/>
  <c r="AO86" i="9"/>
  <c r="AN86" i="9"/>
  <c r="BA86" i="9" s="1"/>
  <c r="AL86" i="9"/>
  <c r="AI86" i="9"/>
  <c r="AH86" i="9"/>
  <c r="AF86" i="9"/>
  <c r="R86" i="9"/>
  <c r="D86" i="9"/>
  <c r="B86" i="9"/>
  <c r="Q86" i="9" s="1"/>
  <c r="A86" i="9"/>
  <c r="AR85" i="9"/>
  <c r="AQ85" i="9"/>
  <c r="AO85" i="9"/>
  <c r="AN85" i="9"/>
  <c r="AL85" i="9"/>
  <c r="AI85" i="9"/>
  <c r="AH85" i="9"/>
  <c r="AF85" i="9"/>
  <c r="R85" i="9"/>
  <c r="D85" i="9"/>
  <c r="B85" i="9"/>
  <c r="AG85" i="9" s="1"/>
  <c r="A85" i="9"/>
  <c r="AR83" i="9"/>
  <c r="AQ83" i="9"/>
  <c r="AP83" i="9"/>
  <c r="AO83" i="9"/>
  <c r="AN83" i="9"/>
  <c r="BA83" i="9" s="1"/>
  <c r="AL83" i="9"/>
  <c r="AI83" i="9"/>
  <c r="AH83" i="9"/>
  <c r="AF83" i="9"/>
  <c r="R83" i="9"/>
  <c r="D83" i="9"/>
  <c r="B83" i="9"/>
  <c r="AG83" i="9" s="1"/>
  <c r="A83" i="9"/>
  <c r="AR84" i="9"/>
  <c r="AQ84" i="9"/>
  <c r="AP84" i="9"/>
  <c r="AO84" i="9"/>
  <c r="AN84" i="9"/>
  <c r="BA84" i="9" s="1"/>
  <c r="AL84" i="9"/>
  <c r="AI84" i="9"/>
  <c r="AH84" i="9"/>
  <c r="AF84" i="9"/>
  <c r="R84" i="9"/>
  <c r="D84" i="9"/>
  <c r="B84" i="9"/>
  <c r="Q84" i="9" s="1"/>
  <c r="A84" i="9"/>
  <c r="AR13" i="9"/>
  <c r="AQ13" i="9"/>
  <c r="AP13" i="9"/>
  <c r="AO13" i="9"/>
  <c r="AN13" i="9"/>
  <c r="BA13" i="9" s="1"/>
  <c r="AL13" i="9"/>
  <c r="AI13" i="9"/>
  <c r="AH13" i="9"/>
  <c r="AF13" i="9"/>
  <c r="R13" i="9"/>
  <c r="B13" i="9"/>
  <c r="AG13" i="9" s="1"/>
  <c r="A13" i="9"/>
  <c r="AR27" i="9"/>
  <c r="AQ27" i="9"/>
  <c r="AP27" i="9"/>
  <c r="AO27" i="9"/>
  <c r="AN27" i="9"/>
  <c r="BA27" i="9" s="1"/>
  <c r="AL27" i="9"/>
  <c r="AI27" i="9"/>
  <c r="AH27" i="9"/>
  <c r="AF27" i="9"/>
  <c r="R27" i="9"/>
  <c r="D27" i="9"/>
  <c r="B27" i="9"/>
  <c r="AG27" i="9" s="1"/>
  <c r="A27" i="9"/>
  <c r="AR26" i="9"/>
  <c r="AQ26" i="9"/>
  <c r="AP26" i="9"/>
  <c r="AO26" i="9"/>
  <c r="AN26" i="9"/>
  <c r="BA26" i="9" s="1"/>
  <c r="AL26" i="9"/>
  <c r="AI26" i="9"/>
  <c r="AH26" i="9"/>
  <c r="AF26" i="9"/>
  <c r="R26" i="9"/>
  <c r="D26" i="9"/>
  <c r="B26" i="9"/>
  <c r="AG26" i="9" s="1"/>
  <c r="AR25" i="9"/>
  <c r="AQ25" i="9"/>
  <c r="AP25" i="9"/>
  <c r="AO25" i="9"/>
  <c r="AN25" i="9"/>
  <c r="BA25" i="9" s="1"/>
  <c r="AL25" i="9"/>
  <c r="AI25" i="9"/>
  <c r="AH25" i="9"/>
  <c r="AF25" i="9"/>
  <c r="R25" i="9"/>
  <c r="D25" i="9"/>
  <c r="B25" i="9"/>
  <c r="AG25" i="9" s="1"/>
  <c r="A25" i="9"/>
  <c r="AR29" i="9"/>
  <c r="AQ29" i="9"/>
  <c r="AO29" i="9"/>
  <c r="AN29" i="9"/>
  <c r="AL29" i="9"/>
  <c r="AI29" i="9"/>
  <c r="AH29" i="9"/>
  <c r="AF29" i="9"/>
  <c r="R29" i="9"/>
  <c r="D29" i="9"/>
  <c r="B29" i="9"/>
  <c r="Q29" i="9" s="1"/>
  <c r="A29" i="9"/>
  <c r="AR28" i="9"/>
  <c r="AQ28" i="9"/>
  <c r="AP28" i="9"/>
  <c r="AO28" i="9"/>
  <c r="AN28" i="9"/>
  <c r="BA28" i="9" s="1"/>
  <c r="AL28" i="9"/>
  <c r="AI28" i="9"/>
  <c r="AH28" i="9"/>
  <c r="AF28" i="9"/>
  <c r="R28" i="9"/>
  <c r="D28" i="9"/>
  <c r="B28" i="9"/>
  <c r="AG28" i="9" s="1"/>
  <c r="A28" i="9"/>
  <c r="AR89" i="9"/>
  <c r="AQ89" i="9"/>
  <c r="AO89" i="9"/>
  <c r="AN89" i="9"/>
  <c r="BA89" i="9" s="1"/>
  <c r="AL89" i="9"/>
  <c r="AI89" i="9"/>
  <c r="AH89" i="9"/>
  <c r="AF89" i="9"/>
  <c r="AC89" i="9"/>
  <c r="AB89" i="9"/>
  <c r="R89" i="9"/>
  <c r="B89" i="9"/>
  <c r="Q89" i="9" s="1"/>
  <c r="A89" i="9"/>
  <c r="AR53" i="9"/>
  <c r="AQ53" i="9"/>
  <c r="AO53" i="9"/>
  <c r="AN53" i="9"/>
  <c r="AL53" i="9"/>
  <c r="AI53" i="9"/>
  <c r="AH53" i="9"/>
  <c r="AF53" i="9"/>
  <c r="R53" i="9"/>
  <c r="D53" i="9"/>
  <c r="B53" i="9"/>
  <c r="Q53" i="9" s="1"/>
  <c r="A53" i="9"/>
  <c r="AR69" i="9"/>
  <c r="AQ69" i="9"/>
  <c r="AP69" i="9"/>
  <c r="AO69" i="9"/>
  <c r="AN69" i="9"/>
  <c r="BA69" i="9" s="1"/>
  <c r="AL69" i="9"/>
  <c r="AI69" i="9"/>
  <c r="AH69" i="9"/>
  <c r="AF69" i="9"/>
  <c r="R69" i="9"/>
  <c r="D69" i="9"/>
  <c r="B69" i="9"/>
  <c r="AG69" i="9" s="1"/>
  <c r="AR33" i="9"/>
  <c r="AQ33" i="9"/>
  <c r="AP33" i="9"/>
  <c r="AO33" i="9"/>
  <c r="AN33" i="9"/>
  <c r="BA33" i="9" s="1"/>
  <c r="AL33" i="9"/>
  <c r="AI33" i="9"/>
  <c r="AH33" i="9"/>
  <c r="AF33" i="9"/>
  <c r="R33" i="9"/>
  <c r="D33" i="9"/>
  <c r="B33" i="9"/>
  <c r="Q33" i="9" s="1"/>
  <c r="AR23" i="9"/>
  <c r="AQ23" i="9"/>
  <c r="AP23" i="9"/>
  <c r="AO23" i="9"/>
  <c r="AN23" i="9"/>
  <c r="AL23" i="9"/>
  <c r="AI23" i="9"/>
  <c r="AH23" i="9"/>
  <c r="AF23" i="9"/>
  <c r="R23" i="9"/>
  <c r="D23" i="9"/>
  <c r="B23" i="9"/>
  <c r="AR22" i="9"/>
  <c r="AQ22" i="9"/>
  <c r="AP22" i="9"/>
  <c r="AO22" i="9"/>
  <c r="AN22" i="9"/>
  <c r="AL22" i="9"/>
  <c r="AI22" i="9"/>
  <c r="AH22" i="9"/>
  <c r="AF22" i="9"/>
  <c r="R22" i="9"/>
  <c r="D22" i="9"/>
  <c r="B22" i="9"/>
  <c r="AG22" i="9" s="1"/>
  <c r="AR77" i="9"/>
  <c r="AQ77" i="9"/>
  <c r="AP77" i="9"/>
  <c r="AO77" i="9"/>
  <c r="AN77" i="9"/>
  <c r="BA77" i="9" s="1"/>
  <c r="AL77" i="9"/>
  <c r="AI77" i="9"/>
  <c r="AH77" i="9"/>
  <c r="AF77" i="9"/>
  <c r="R77" i="9"/>
  <c r="D77" i="9"/>
  <c r="B77" i="9"/>
  <c r="Q77" i="9" s="1"/>
  <c r="AR21" i="9"/>
  <c r="AQ21" i="9"/>
  <c r="AP21" i="9"/>
  <c r="AO21" i="9"/>
  <c r="AN21" i="9"/>
  <c r="BA21" i="9" s="1"/>
  <c r="AL21" i="9"/>
  <c r="AI21" i="9"/>
  <c r="AH21" i="9"/>
  <c r="AF21" i="9"/>
  <c r="R21" i="9"/>
  <c r="D21" i="9"/>
  <c r="B21" i="9"/>
  <c r="Q21" i="9" s="1"/>
  <c r="AR36" i="9"/>
  <c r="AQ36" i="9"/>
  <c r="AP36" i="9"/>
  <c r="AO36" i="9"/>
  <c r="AN36" i="9"/>
  <c r="BA36" i="9" s="1"/>
  <c r="AL36" i="9"/>
  <c r="AI36" i="9"/>
  <c r="AH36" i="9"/>
  <c r="AF36" i="9"/>
  <c r="R36" i="9"/>
  <c r="D36" i="9"/>
  <c r="B36" i="9"/>
  <c r="AG36" i="9" s="1"/>
  <c r="AR10" i="9"/>
  <c r="AQ10" i="9"/>
  <c r="AP10" i="9"/>
  <c r="AO10" i="9"/>
  <c r="AN10" i="9"/>
  <c r="BA10" i="9" s="1"/>
  <c r="AL10" i="9"/>
  <c r="AI10" i="9"/>
  <c r="AH10" i="9"/>
  <c r="AF10" i="9"/>
  <c r="R10" i="9"/>
  <c r="D10" i="9"/>
  <c r="B10" i="9"/>
  <c r="Q10" i="9" s="1"/>
  <c r="AR11" i="9"/>
  <c r="AQ11" i="9"/>
  <c r="AP11" i="9"/>
  <c r="AO11" i="9"/>
  <c r="AN11" i="9"/>
  <c r="AL11" i="9"/>
  <c r="AI11" i="9"/>
  <c r="AH11" i="9"/>
  <c r="AF11" i="9"/>
  <c r="R11" i="9"/>
  <c r="D11" i="9"/>
  <c r="B11" i="9"/>
  <c r="AG11" i="9" s="1"/>
  <c r="AR58" i="9"/>
  <c r="AQ58" i="9"/>
  <c r="AP58" i="9"/>
  <c r="AO58" i="9"/>
  <c r="AN58" i="9"/>
  <c r="AL58" i="9"/>
  <c r="AI58" i="9"/>
  <c r="AH58" i="9"/>
  <c r="AF58" i="9"/>
  <c r="R58" i="9"/>
  <c r="D58" i="9"/>
  <c r="B58" i="9"/>
  <c r="AG58" i="9" s="1"/>
  <c r="A58" i="9"/>
  <c r="AR59" i="9"/>
  <c r="AQ59" i="9"/>
  <c r="AP59" i="9"/>
  <c r="AO59" i="9"/>
  <c r="AN59" i="9"/>
  <c r="BA59" i="9" s="1"/>
  <c r="AL59" i="9"/>
  <c r="AI59" i="9"/>
  <c r="AH59" i="9"/>
  <c r="AF59" i="9"/>
  <c r="R59" i="9"/>
  <c r="D59" i="9"/>
  <c r="B59" i="9"/>
  <c r="AG59" i="9" s="1"/>
  <c r="A59" i="9"/>
  <c r="AR43" i="9"/>
  <c r="AQ43" i="9"/>
  <c r="AP43" i="9"/>
  <c r="AO43" i="9"/>
  <c r="AN43" i="9"/>
  <c r="BA43" i="9" s="1"/>
  <c r="AL43" i="9"/>
  <c r="AI43" i="9"/>
  <c r="AH43" i="9"/>
  <c r="AF43" i="9"/>
  <c r="R43" i="9"/>
  <c r="D43" i="9"/>
  <c r="B43" i="9"/>
  <c r="AG43" i="9" s="1"/>
  <c r="A43" i="9"/>
  <c r="AR51" i="9"/>
  <c r="AQ51" i="9"/>
  <c r="AP51" i="9"/>
  <c r="AO51" i="9"/>
  <c r="AN51" i="9"/>
  <c r="BA51" i="9" s="1"/>
  <c r="AL51" i="9"/>
  <c r="AI51" i="9"/>
  <c r="AH51" i="9"/>
  <c r="AF51" i="9"/>
  <c r="R51" i="9"/>
  <c r="D51" i="9"/>
  <c r="B51" i="9"/>
  <c r="AG51" i="9" s="1"/>
  <c r="A51" i="9"/>
  <c r="AR73" i="9"/>
  <c r="AQ73" i="9"/>
  <c r="AP73" i="9"/>
  <c r="AO73" i="9"/>
  <c r="AN73" i="9"/>
  <c r="BA73" i="9" s="1"/>
  <c r="AL73" i="9"/>
  <c r="AI73" i="9"/>
  <c r="AH73" i="9"/>
  <c r="AF73" i="9"/>
  <c r="R73" i="9"/>
  <c r="D73" i="9"/>
  <c r="B73" i="9"/>
  <c r="Q73" i="9" s="1"/>
  <c r="A73" i="9"/>
  <c r="AR79" i="9"/>
  <c r="AQ79" i="9"/>
  <c r="AP79" i="9"/>
  <c r="AO79" i="9"/>
  <c r="AN79" i="9"/>
  <c r="BA79" i="9" s="1"/>
  <c r="AL79" i="9"/>
  <c r="AI79" i="9"/>
  <c r="AH79" i="9"/>
  <c r="AF79" i="9"/>
  <c r="R79" i="9"/>
  <c r="D79" i="9"/>
  <c r="B79" i="9"/>
  <c r="AG79" i="9" s="1"/>
  <c r="A79" i="9"/>
  <c r="AR38" i="9"/>
  <c r="AQ38" i="9"/>
  <c r="AP38" i="9"/>
  <c r="AO38" i="9"/>
  <c r="AN38" i="9"/>
  <c r="BA38" i="9" s="1"/>
  <c r="AL38" i="9"/>
  <c r="AI38" i="9"/>
  <c r="AH38" i="9"/>
  <c r="AF38" i="9"/>
  <c r="AC38" i="9"/>
  <c r="AB38" i="9"/>
  <c r="R38" i="9"/>
  <c r="D38" i="9"/>
  <c r="B38" i="9"/>
  <c r="AG38" i="9" s="1"/>
  <c r="A38" i="9"/>
  <c r="AR54" i="9"/>
  <c r="AQ54" i="9"/>
  <c r="AP54" i="9"/>
  <c r="AO54" i="9"/>
  <c r="AN54" i="9"/>
  <c r="AL54" i="9"/>
  <c r="AI54" i="9"/>
  <c r="AH54" i="9"/>
  <c r="AF54" i="9"/>
  <c r="R54" i="9"/>
  <c r="D54" i="9"/>
  <c r="B54" i="9"/>
  <c r="AG54" i="9" s="1"/>
  <c r="A54" i="9"/>
  <c r="AR72" i="9"/>
  <c r="AQ72" i="9"/>
  <c r="AP72" i="9"/>
  <c r="AO72" i="9"/>
  <c r="AN72" i="9"/>
  <c r="BA72" i="9" s="1"/>
  <c r="AL72" i="9"/>
  <c r="AI72" i="9"/>
  <c r="AH72" i="9"/>
  <c r="AF72" i="9"/>
  <c r="R72" i="9"/>
  <c r="D72" i="9"/>
  <c r="B72" i="9"/>
  <c r="AG72" i="9" s="1"/>
  <c r="A72" i="9"/>
  <c r="AR80" i="9"/>
  <c r="AQ80" i="9"/>
  <c r="AP80" i="9"/>
  <c r="AO80" i="9"/>
  <c r="AN80" i="9"/>
  <c r="BA80" i="9" s="1"/>
  <c r="AL80" i="9"/>
  <c r="AI80" i="9"/>
  <c r="AH80" i="9"/>
  <c r="AF80" i="9"/>
  <c r="R80" i="9"/>
  <c r="B80" i="9"/>
  <c r="AG80" i="9" s="1"/>
  <c r="A80" i="9"/>
  <c r="AR63" i="9"/>
  <c r="AQ63" i="9"/>
  <c r="AP63" i="9"/>
  <c r="AO63" i="9"/>
  <c r="AN63" i="9"/>
  <c r="BA63" i="9" s="1"/>
  <c r="AL63" i="9"/>
  <c r="AI63" i="9"/>
  <c r="AH63" i="9"/>
  <c r="AF63" i="9"/>
  <c r="R63" i="9"/>
  <c r="B63" i="9"/>
  <c r="Q63" i="9" s="1"/>
  <c r="A63" i="9"/>
  <c r="AR37" i="9"/>
  <c r="AQ37" i="9"/>
  <c r="AP37" i="9"/>
  <c r="AO37" i="9"/>
  <c r="AN37" i="9"/>
  <c r="AL37" i="9"/>
  <c r="AI37" i="9"/>
  <c r="AH37" i="9"/>
  <c r="AF37" i="9"/>
  <c r="R37" i="9"/>
  <c r="D37" i="9"/>
  <c r="B37" i="9"/>
  <c r="AG37" i="9" s="1"/>
  <c r="A37" i="9"/>
  <c r="AR34" i="9"/>
  <c r="AQ34" i="9"/>
  <c r="AP34" i="9"/>
  <c r="AO34" i="9"/>
  <c r="AN34" i="9"/>
  <c r="BA34" i="9" s="1"/>
  <c r="AL34" i="9"/>
  <c r="AI34" i="9"/>
  <c r="AH34" i="9"/>
  <c r="AF34" i="9"/>
  <c r="R34" i="9"/>
  <c r="D34" i="9"/>
  <c r="B34" i="9"/>
  <c r="AG34" i="9" s="1"/>
  <c r="A34" i="9"/>
  <c r="AR40" i="9"/>
  <c r="AQ40" i="9"/>
  <c r="AP40" i="9"/>
  <c r="AO40" i="9"/>
  <c r="AN40" i="9"/>
  <c r="AL40" i="9"/>
  <c r="AI40" i="9"/>
  <c r="AH40" i="9"/>
  <c r="AF40" i="9"/>
  <c r="AC40" i="9"/>
  <c r="AB40" i="9"/>
  <c r="AA40" i="9"/>
  <c r="R40" i="9"/>
  <c r="D40" i="9"/>
  <c r="B40" i="9"/>
  <c r="AG40" i="9" s="1"/>
  <c r="A40" i="9"/>
  <c r="AR39" i="9"/>
  <c r="AQ39" i="9"/>
  <c r="AP39" i="9"/>
  <c r="AO39" i="9"/>
  <c r="AN39" i="9"/>
  <c r="AL39" i="9"/>
  <c r="AI39" i="9"/>
  <c r="AH39" i="9"/>
  <c r="AF39" i="9"/>
  <c r="AC39" i="9"/>
  <c r="AB39" i="9"/>
  <c r="AA39" i="9"/>
  <c r="R39" i="9"/>
  <c r="D39" i="9"/>
  <c r="B39" i="9"/>
  <c r="AG39" i="9" s="1"/>
  <c r="A39" i="9"/>
  <c r="AR9" i="9"/>
  <c r="AQ9" i="9"/>
  <c r="AP9" i="9"/>
  <c r="AO9" i="9"/>
  <c r="AN9" i="9"/>
  <c r="BA9" i="9" s="1"/>
  <c r="AL9" i="9"/>
  <c r="AI9" i="9"/>
  <c r="AH9" i="9"/>
  <c r="AF9" i="9"/>
  <c r="R9" i="9"/>
  <c r="D9" i="9"/>
  <c r="B9" i="9"/>
  <c r="AG9" i="9" s="1"/>
  <c r="AR8" i="9"/>
  <c r="AQ8" i="9"/>
  <c r="AO8" i="9"/>
  <c r="AN8" i="9"/>
  <c r="AL8" i="9"/>
  <c r="AI8" i="9"/>
  <c r="AH8" i="9"/>
  <c r="AF8" i="9"/>
  <c r="R8" i="9"/>
  <c r="D8" i="9"/>
  <c r="B8" i="9"/>
  <c r="AG8" i="9" s="1"/>
  <c r="AR41" i="9"/>
  <c r="AQ41" i="9"/>
  <c r="AP41" i="9"/>
  <c r="AO41" i="9"/>
  <c r="AN41" i="9"/>
  <c r="BA41" i="9" s="1"/>
  <c r="AL41" i="9"/>
  <c r="AI41" i="9"/>
  <c r="AH41" i="9"/>
  <c r="AF41" i="9"/>
  <c r="R41" i="9"/>
  <c r="D41" i="9"/>
  <c r="B41" i="9"/>
  <c r="AG41" i="9" s="1"/>
  <c r="A41" i="9"/>
  <c r="AR56" i="9"/>
  <c r="AQ56" i="9"/>
  <c r="AP56" i="9"/>
  <c r="AO56" i="9"/>
  <c r="AN56" i="9"/>
  <c r="BA56" i="9" s="1"/>
  <c r="AL56" i="9"/>
  <c r="AI56" i="9"/>
  <c r="AH56" i="9"/>
  <c r="AF56" i="9"/>
  <c r="R56" i="9"/>
  <c r="D56" i="9"/>
  <c r="B56" i="9"/>
  <c r="AG56" i="9" s="1"/>
  <c r="A56" i="9"/>
  <c r="AR81" i="9"/>
  <c r="AQ81" i="9"/>
  <c r="AP81" i="9"/>
  <c r="AO81" i="9"/>
  <c r="AN81" i="9"/>
  <c r="BA81" i="9" s="1"/>
  <c r="AL81" i="9"/>
  <c r="AI81" i="9"/>
  <c r="AH81" i="9"/>
  <c r="AF81" i="9"/>
  <c r="AC81" i="9"/>
  <c r="AB81" i="9"/>
  <c r="R81" i="9"/>
  <c r="D81" i="9"/>
  <c r="B81" i="9"/>
  <c r="Q81" i="9" s="1"/>
  <c r="A81" i="9"/>
  <c r="AR46" i="9"/>
  <c r="AQ46" i="9"/>
  <c r="AP46" i="9"/>
  <c r="AN46" i="9"/>
  <c r="BA46" i="9" s="1"/>
  <c r="AL46" i="9"/>
  <c r="AI46" i="9"/>
  <c r="AH46" i="9"/>
  <c r="AF46" i="9"/>
  <c r="R46" i="9"/>
  <c r="D46" i="9"/>
  <c r="B46" i="9"/>
  <c r="AG46" i="9" s="1"/>
  <c r="A46" i="9"/>
  <c r="AR49" i="9"/>
  <c r="AQ49" i="9"/>
  <c r="AP49" i="9"/>
  <c r="AO49" i="9"/>
  <c r="AN49" i="9"/>
  <c r="BA49" i="9" s="1"/>
  <c r="AL49" i="9"/>
  <c r="AI49" i="9"/>
  <c r="AH49" i="9"/>
  <c r="AF49" i="9"/>
  <c r="R49" i="9"/>
  <c r="D49" i="9"/>
  <c r="B49" i="9"/>
  <c r="Q49" i="9" s="1"/>
  <c r="A49" i="9"/>
  <c r="AR6" i="9"/>
  <c r="AQ6" i="9"/>
  <c r="AP6" i="9"/>
  <c r="AO6" i="9"/>
  <c r="AN6" i="9"/>
  <c r="AL6" i="9"/>
  <c r="AI6" i="9"/>
  <c r="AH6" i="9"/>
  <c r="AF6" i="9"/>
  <c r="R6" i="9"/>
  <c r="D6" i="9"/>
  <c r="B6" i="9"/>
  <c r="AG6" i="9" s="1"/>
  <c r="AR42" i="9"/>
  <c r="AQ42" i="9"/>
  <c r="AP42" i="9"/>
  <c r="AO42" i="9"/>
  <c r="AN42" i="9"/>
  <c r="BA42" i="9" s="1"/>
  <c r="AL42" i="9"/>
  <c r="AI42" i="9"/>
  <c r="AH42" i="9"/>
  <c r="AF42" i="9"/>
  <c r="R42" i="9"/>
  <c r="D42" i="9"/>
  <c r="B42" i="9"/>
  <c r="AG42" i="9" s="1"/>
  <c r="A42" i="9"/>
  <c r="AR62" i="9"/>
  <c r="AQ62" i="9"/>
  <c r="AP62" i="9"/>
  <c r="AO62" i="9"/>
  <c r="AN62" i="9"/>
  <c r="BA62" i="9" s="1"/>
  <c r="AL62" i="9"/>
  <c r="AI62" i="9"/>
  <c r="AH62" i="9"/>
  <c r="AF62" i="9"/>
  <c r="R62" i="9"/>
  <c r="B62" i="9"/>
  <c r="AG62" i="9" s="1"/>
  <c r="A62" i="9"/>
  <c r="AR67" i="9"/>
  <c r="AQ67" i="9"/>
  <c r="AP67" i="9"/>
  <c r="AO67" i="9"/>
  <c r="AN67" i="9"/>
  <c r="BA67" i="9" s="1"/>
  <c r="AL67" i="9"/>
  <c r="AI67" i="9"/>
  <c r="AH67" i="9"/>
  <c r="AF67" i="9"/>
  <c r="R67" i="9"/>
  <c r="D67" i="9"/>
  <c r="B67" i="9"/>
  <c r="AG67" i="9" s="1"/>
  <c r="A67" i="9"/>
  <c r="AR76" i="9"/>
  <c r="AQ76" i="9"/>
  <c r="AP76" i="9"/>
  <c r="AO76" i="9"/>
  <c r="AN76" i="9"/>
  <c r="BA76" i="9" s="1"/>
  <c r="AL76" i="9"/>
  <c r="AI76" i="9"/>
  <c r="AH76" i="9"/>
  <c r="AF76" i="9"/>
  <c r="R76" i="9"/>
  <c r="B76" i="9"/>
  <c r="AG76" i="9" s="1"/>
  <c r="A76" i="9"/>
  <c r="AR68" i="9"/>
  <c r="AQ68" i="9"/>
  <c r="AP68" i="9"/>
  <c r="AO68" i="9"/>
  <c r="AN68" i="9"/>
  <c r="AL68" i="9"/>
  <c r="AI68" i="9"/>
  <c r="AH68" i="9"/>
  <c r="AF68" i="9"/>
  <c r="R68" i="9"/>
  <c r="D68" i="9"/>
  <c r="B68" i="9"/>
  <c r="A68" i="9"/>
  <c r="AR64" i="9"/>
  <c r="AQ64" i="9"/>
  <c r="AP64" i="9"/>
  <c r="AO64" i="9"/>
  <c r="AN64" i="9"/>
  <c r="BA64" i="9" s="1"/>
  <c r="AL64" i="9"/>
  <c r="AI64" i="9"/>
  <c r="AH64" i="9"/>
  <c r="AF64" i="9"/>
  <c r="AC64" i="9"/>
  <c r="AB64" i="9"/>
  <c r="R64" i="9"/>
  <c r="D64" i="9"/>
  <c r="B64" i="9"/>
  <c r="AG64" i="9" s="1"/>
  <c r="A64" i="9"/>
  <c r="AR74" i="9"/>
  <c r="AQ74" i="9"/>
  <c r="AP74" i="9"/>
  <c r="AO74" i="9"/>
  <c r="AN74" i="9"/>
  <c r="AL74" i="9"/>
  <c r="AI74" i="9"/>
  <c r="AH74" i="9"/>
  <c r="AF74" i="9"/>
  <c r="R74" i="9"/>
  <c r="D74" i="9"/>
  <c r="B74" i="9"/>
  <c r="AG74" i="9" s="1"/>
  <c r="A74" i="9"/>
  <c r="AR5" i="9"/>
  <c r="AQ5" i="9"/>
  <c r="AP5" i="9"/>
  <c r="AO5" i="9"/>
  <c r="AN5" i="9"/>
  <c r="BA5" i="9" s="1"/>
  <c r="AL5" i="9"/>
  <c r="AI5" i="9"/>
  <c r="AH5" i="9"/>
  <c r="AF5" i="9"/>
  <c r="R5" i="9"/>
  <c r="D5" i="9"/>
  <c r="B5" i="9"/>
  <c r="AG5" i="9" s="1"/>
  <c r="AR19" i="9"/>
  <c r="AQ19" i="9"/>
  <c r="AP19" i="9"/>
  <c r="AO19" i="9"/>
  <c r="AN19" i="9"/>
  <c r="BA19" i="9" s="1"/>
  <c r="AL19" i="9"/>
  <c r="AI19" i="9"/>
  <c r="AH19" i="9"/>
  <c r="AF19" i="9"/>
  <c r="R19" i="9"/>
  <c r="B19" i="9"/>
  <c r="AG19" i="9" s="1"/>
  <c r="AR4" i="9"/>
  <c r="AQ4" i="9"/>
  <c r="AO4" i="9"/>
  <c r="AN4" i="9"/>
  <c r="BA4" i="9" s="1"/>
  <c r="AL4" i="9"/>
  <c r="AI4" i="9"/>
  <c r="AH4" i="9"/>
  <c r="AF4" i="9"/>
  <c r="AC4" i="9"/>
  <c r="AB4" i="9"/>
  <c r="R4" i="9"/>
  <c r="B4" i="9"/>
  <c r="Q4" i="9" s="1"/>
  <c r="AR20" i="9"/>
  <c r="AQ20" i="9"/>
  <c r="AP20" i="9"/>
  <c r="AO20" i="9"/>
  <c r="AN20" i="9"/>
  <c r="AL20" i="9"/>
  <c r="AI20" i="9"/>
  <c r="AH20" i="9"/>
  <c r="AF20" i="9"/>
  <c r="AC20" i="9"/>
  <c r="AB20" i="9"/>
  <c r="R20" i="9"/>
  <c r="D20" i="9"/>
  <c r="B20" i="9"/>
  <c r="AG20" i="9" s="1"/>
  <c r="AR2" i="9"/>
  <c r="AQ2" i="9"/>
  <c r="AP2" i="9"/>
  <c r="AO2" i="9"/>
  <c r="AN2" i="9"/>
  <c r="AL2" i="9"/>
  <c r="AI2" i="9"/>
  <c r="AH2" i="9"/>
  <c r="AF2" i="9"/>
  <c r="AC2" i="9"/>
  <c r="AB2" i="9"/>
  <c r="R2" i="9"/>
  <c r="D2" i="9"/>
  <c r="B2" i="9"/>
  <c r="AG2" i="9" s="1"/>
  <c r="AR18" i="9"/>
  <c r="AQ18" i="9"/>
  <c r="AP18" i="9"/>
  <c r="AO18" i="9"/>
  <c r="AN18" i="9"/>
  <c r="BA18" i="9" s="1"/>
  <c r="AL18" i="9"/>
  <c r="AI18" i="9"/>
  <c r="AH18" i="9"/>
  <c r="AF18" i="9"/>
  <c r="R18" i="9"/>
  <c r="B18" i="9"/>
  <c r="Q18" i="9" s="1"/>
  <c r="AR44" i="9"/>
  <c r="AQ44" i="9"/>
  <c r="AP44" i="9"/>
  <c r="AO44" i="9"/>
  <c r="AN44" i="9"/>
  <c r="AL44" i="9"/>
  <c r="AI44" i="9"/>
  <c r="AH44" i="9"/>
  <c r="AF44" i="9"/>
  <c r="R44" i="9"/>
  <c r="B44" i="9"/>
  <c r="AG44" i="9" s="1"/>
  <c r="A44" i="9"/>
  <c r="AR35" i="9"/>
  <c r="AQ35" i="9"/>
  <c r="AP35" i="9"/>
  <c r="AO35" i="9"/>
  <c r="AN35" i="9"/>
  <c r="BA35" i="9" s="1"/>
  <c r="AL35" i="9"/>
  <c r="AI35" i="9"/>
  <c r="AH35" i="9"/>
  <c r="AF35" i="9"/>
  <c r="R35" i="9"/>
  <c r="D35" i="9"/>
  <c r="B35" i="9"/>
  <c r="AG35" i="9" s="1"/>
  <c r="A35" i="9"/>
  <c r="AR3" i="9"/>
  <c r="AQ3" i="9"/>
  <c r="AP3" i="9"/>
  <c r="AO3" i="9"/>
  <c r="AN3" i="9"/>
  <c r="AL3" i="9"/>
  <c r="AI3" i="9"/>
  <c r="AH3" i="9"/>
  <c r="AF3" i="9"/>
  <c r="R3" i="9"/>
  <c r="B3" i="9"/>
  <c r="AG3" i="9" s="1"/>
  <c r="AR71" i="9"/>
  <c r="AQ71" i="9"/>
  <c r="AP71" i="9"/>
  <c r="AO71" i="9"/>
  <c r="AN71" i="9"/>
  <c r="AL71" i="9"/>
  <c r="AI71" i="9"/>
  <c r="AH71" i="9"/>
  <c r="AF71" i="9"/>
  <c r="R71" i="9"/>
  <c r="D71" i="9"/>
  <c r="B71" i="9"/>
  <c r="AG71" i="9" s="1"/>
  <c r="A71" i="9"/>
  <c r="AR17" i="9"/>
  <c r="AQ17" i="9"/>
  <c r="AP17" i="9"/>
  <c r="AO17" i="9"/>
  <c r="AN17" i="9"/>
  <c r="AL17" i="9"/>
  <c r="AI17" i="9"/>
  <c r="AH17" i="9"/>
  <c r="AF17" i="9"/>
  <c r="R17" i="9"/>
  <c r="D17" i="9"/>
  <c r="B17" i="9"/>
  <c r="AG17" i="9" s="1"/>
  <c r="AR66" i="9"/>
  <c r="AQ66" i="9"/>
  <c r="AP66" i="9"/>
  <c r="AO66" i="9"/>
  <c r="AN66" i="9"/>
  <c r="BA66" i="9" s="1"/>
  <c r="AL66" i="9"/>
  <c r="AI66" i="9"/>
  <c r="AH66" i="9"/>
  <c r="AF66" i="9"/>
  <c r="R66" i="9"/>
  <c r="D66" i="9"/>
  <c r="B66" i="9"/>
  <c r="Q66" i="9" s="1"/>
  <c r="A66" i="9"/>
  <c r="AR57" i="9"/>
  <c r="AQ57" i="9"/>
  <c r="AP57" i="9"/>
  <c r="AO57" i="9"/>
  <c r="AN57" i="9"/>
  <c r="AL57" i="9"/>
  <c r="AI57" i="9"/>
  <c r="AH57" i="9"/>
  <c r="AF57" i="9"/>
  <c r="R57" i="9"/>
  <c r="D57" i="9"/>
  <c r="B57" i="9"/>
  <c r="AG57" i="9" s="1"/>
  <c r="A57" i="9"/>
  <c r="AR61" i="9"/>
  <c r="AQ61" i="9"/>
  <c r="AP61" i="9"/>
  <c r="AN61" i="9"/>
  <c r="AL61" i="9"/>
  <c r="AI61" i="9"/>
  <c r="AH61" i="9"/>
  <c r="AF61" i="9"/>
  <c r="R61" i="9"/>
  <c r="D61" i="9"/>
  <c r="B61" i="9"/>
  <c r="Q61" i="9" s="1"/>
  <c r="A61" i="9"/>
  <c r="AR60" i="9"/>
  <c r="AQ60" i="9"/>
  <c r="AP60" i="9"/>
  <c r="AO60" i="9"/>
  <c r="AN60" i="9"/>
  <c r="AL60" i="9"/>
  <c r="AI60" i="9"/>
  <c r="AH60" i="9"/>
  <c r="AF60" i="9"/>
  <c r="R60" i="9"/>
  <c r="D60" i="9"/>
  <c r="B60" i="9"/>
  <c r="Q60" i="9" s="1"/>
  <c r="A60" i="9"/>
  <c r="AR7" i="9"/>
  <c r="AQ7" i="9"/>
  <c r="AP7" i="9"/>
  <c r="AO7" i="9"/>
  <c r="AN7" i="9"/>
  <c r="BA7" i="9" s="1"/>
  <c r="AL7" i="9"/>
  <c r="AI7" i="9"/>
  <c r="AH7" i="9"/>
  <c r="AF7" i="9"/>
  <c r="R7" i="9"/>
  <c r="D7" i="9"/>
  <c r="B7" i="9"/>
  <c r="AG7" i="9" s="1"/>
  <c r="AR32" i="9"/>
  <c r="AQ32" i="9"/>
  <c r="AP32" i="9"/>
  <c r="AO32" i="9"/>
  <c r="AN32" i="9"/>
  <c r="AL32" i="9"/>
  <c r="AI32" i="9"/>
  <c r="AH32" i="9"/>
  <c r="AF32" i="9"/>
  <c r="R32" i="9"/>
  <c r="D32" i="9"/>
  <c r="B32" i="9"/>
  <c r="Q32" i="9" s="1"/>
  <c r="A32" i="9"/>
  <c r="AR47" i="9"/>
  <c r="AQ47" i="9"/>
  <c r="AP47" i="9"/>
  <c r="AO47" i="9"/>
  <c r="AN47" i="9"/>
  <c r="AL47" i="9"/>
  <c r="AI47" i="9"/>
  <c r="AH47" i="9"/>
  <c r="AF47" i="9"/>
  <c r="R47" i="9"/>
  <c r="D47" i="9"/>
  <c r="B47" i="9"/>
  <c r="AG47" i="9" s="1"/>
  <c r="A47" i="9"/>
  <c r="AR55" i="9"/>
  <c r="AQ55" i="9"/>
  <c r="AP55" i="9"/>
  <c r="AO55" i="9"/>
  <c r="AN55" i="9"/>
  <c r="BA55" i="9" s="1"/>
  <c r="AL55" i="9"/>
  <c r="AI55" i="9"/>
  <c r="AH55" i="9"/>
  <c r="AF55" i="9"/>
  <c r="R55" i="9"/>
  <c r="D55" i="9"/>
  <c r="B55" i="9"/>
  <c r="AG55" i="9" s="1"/>
  <c r="A55" i="9"/>
  <c r="AR70" i="9"/>
  <c r="AQ70" i="9"/>
  <c r="AP70" i="9"/>
  <c r="AO70" i="9"/>
  <c r="AN70" i="9"/>
  <c r="AL70" i="9"/>
  <c r="AI70" i="9"/>
  <c r="AH70" i="9"/>
  <c r="AF70" i="9"/>
  <c r="R70" i="9"/>
  <c r="D70" i="9"/>
  <c r="B70" i="9"/>
  <c r="Q70" i="9" s="1"/>
  <c r="A70" i="9"/>
  <c r="AR78" i="9"/>
  <c r="AQ78" i="9"/>
  <c r="AP78" i="9"/>
  <c r="AO78" i="9"/>
  <c r="AN78" i="9"/>
  <c r="AL78" i="9"/>
  <c r="AI78" i="9"/>
  <c r="AH78" i="9"/>
  <c r="AF78" i="9"/>
  <c r="R78" i="9"/>
  <c r="D78" i="9"/>
  <c r="B78" i="9"/>
  <c r="AG78" i="9" s="1"/>
  <c r="A78" i="9"/>
  <c r="AR52" i="9"/>
  <c r="AQ52" i="9"/>
  <c r="AP52" i="9"/>
  <c r="AO52" i="9"/>
  <c r="AN52" i="9"/>
  <c r="AL52" i="9"/>
  <c r="AI52" i="9"/>
  <c r="AH52" i="9"/>
  <c r="AF52" i="9"/>
  <c r="R52" i="9"/>
  <c r="D52" i="9"/>
  <c r="B52" i="9"/>
  <c r="AG52" i="9" s="1"/>
  <c r="A52" i="9"/>
  <c r="AR45" i="9"/>
  <c r="AQ45" i="9"/>
  <c r="AP45" i="9"/>
  <c r="AO45" i="9"/>
  <c r="AN45" i="9"/>
  <c r="BA45" i="9" s="1"/>
  <c r="AL45" i="9"/>
  <c r="AI45" i="9"/>
  <c r="AH45" i="9"/>
  <c r="AF45" i="9"/>
  <c r="R45" i="9"/>
  <c r="B45" i="9"/>
  <c r="Q45" i="9" s="1"/>
  <c r="A45" i="9"/>
  <c r="AR50" i="9"/>
  <c r="AQ50" i="9"/>
  <c r="AO50" i="9"/>
  <c r="AN50" i="9"/>
  <c r="AL50" i="9"/>
  <c r="AI50" i="9"/>
  <c r="AH50" i="9"/>
  <c r="AF50" i="9"/>
  <c r="R50" i="9"/>
  <c r="D50" i="9"/>
  <c r="B50" i="9"/>
  <c r="AG50" i="9" s="1"/>
  <c r="A50" i="9"/>
  <c r="R1" i="9"/>
  <c r="D1" i="9"/>
  <c r="AG1" i="9" l="1"/>
  <c r="Q87" i="9"/>
  <c r="AG86" i="9"/>
  <c r="Q15" i="9"/>
  <c r="AG30" i="9"/>
  <c r="Q13" i="9"/>
  <c r="AG14" i="9"/>
  <c r="Q83" i="9"/>
  <c r="AG88" i="9"/>
  <c r="BA87" i="9"/>
  <c r="BA85" i="9"/>
  <c r="Q85" i="9"/>
  <c r="AG84" i="9"/>
  <c r="Q27" i="9"/>
  <c r="Q26" i="9"/>
  <c r="Q25" i="9"/>
  <c r="Q69" i="9"/>
  <c r="Q28" i="9"/>
  <c r="BA29" i="9"/>
  <c r="AG29" i="9"/>
  <c r="AG89" i="9"/>
  <c r="AG45" i="9"/>
  <c r="Q50" i="9"/>
  <c r="AG70" i="9"/>
  <c r="BA50" i="9"/>
  <c r="BA70" i="9"/>
  <c r="Q47" i="9"/>
  <c r="Q22" i="9"/>
  <c r="Q52" i="9"/>
  <c r="AG18" i="9"/>
  <c r="AG61" i="9"/>
  <c r="Q41" i="9"/>
  <c r="Q56" i="9"/>
  <c r="BA52" i="9"/>
  <c r="BA22" i="9"/>
  <c r="Q55" i="9"/>
  <c r="Q46" i="9"/>
  <c r="Q76" i="9"/>
  <c r="AG32" i="9"/>
  <c r="Q9" i="9"/>
  <c r="AG60" i="9"/>
  <c r="Q36" i="9"/>
  <c r="AG33" i="9"/>
  <c r="Q1" i="9"/>
  <c r="BA78" i="9"/>
  <c r="BA61" i="9"/>
  <c r="AG10" i="9"/>
  <c r="Q11" i="9"/>
  <c r="Q20" i="9"/>
  <c r="AG4" i="9"/>
  <c r="BA68" i="9"/>
  <c r="AG81" i="9"/>
  <c r="BA8" i="9"/>
  <c r="AG77" i="9"/>
  <c r="Q7" i="9"/>
  <c r="Q2" i="9"/>
  <c r="Q80" i="9"/>
  <c r="Q51" i="9"/>
  <c r="Q17" i="9"/>
  <c r="BA20" i="9"/>
  <c r="BA60" i="9"/>
  <c r="Q78" i="9"/>
  <c r="BA2" i="9"/>
  <c r="Q8" i="9"/>
  <c r="BA53" i="9"/>
  <c r="BA32" i="9"/>
  <c r="BA47" i="9"/>
  <c r="BA23" i="9"/>
  <c r="AG23" i="9"/>
  <c r="BA11" i="9"/>
  <c r="AG66" i="9"/>
  <c r="AG68" i="9"/>
  <c r="AG49" i="9"/>
  <c r="AG63" i="9"/>
  <c r="AG73" i="9"/>
  <c r="BA17" i="9"/>
  <c r="AG21" i="9"/>
  <c r="AG53" i="9"/>
  <c r="Q71" i="9"/>
  <c r="Q19" i="9"/>
  <c r="Q67" i="9"/>
  <c r="Q39" i="9"/>
  <c r="Q72" i="9"/>
  <c r="Q43" i="9"/>
  <c r="BA71" i="9"/>
  <c r="BA39" i="9"/>
  <c r="Q3" i="9"/>
  <c r="Q5" i="9"/>
  <c r="Q62" i="9"/>
  <c r="Q40" i="9"/>
  <c r="Q54" i="9"/>
  <c r="Q59" i="9"/>
  <c r="BA3" i="9"/>
  <c r="BA40" i="9"/>
  <c r="BA54" i="9"/>
  <c r="Q23" i="9"/>
  <c r="Q35" i="9"/>
  <c r="Q74" i="9"/>
  <c r="Q42" i="9"/>
  <c r="Q34" i="9"/>
  <c r="Q38" i="9"/>
  <c r="Q58" i="9"/>
  <c r="BA74" i="9"/>
  <c r="Q57" i="9"/>
  <c r="Q44" i="9"/>
  <c r="Q64" i="9"/>
  <c r="Q6" i="9"/>
  <c r="Q37" i="9"/>
  <c r="Q79" i="9"/>
  <c r="BA6" i="9"/>
  <c r="BA37" i="9"/>
  <c r="BA57" i="9"/>
  <c r="Q68" i="9"/>
  <c r="AQ42" i="8" l="1"/>
  <c r="AP42" i="8"/>
  <c r="AO42" i="8"/>
  <c r="AN42" i="8"/>
  <c r="AL42" i="8"/>
  <c r="AI42" i="8"/>
  <c r="AH42" i="8"/>
  <c r="AF42" i="8"/>
  <c r="AC42" i="8"/>
  <c r="AB42" i="8"/>
  <c r="Q42" i="8"/>
  <c r="B42" i="8"/>
  <c r="AG42" i="8" s="1"/>
  <c r="A42" i="8"/>
  <c r="Q49" i="8"/>
  <c r="D41" i="8"/>
  <c r="Q41" i="8"/>
  <c r="AF82" i="8"/>
  <c r="AO20" i="8"/>
  <c r="AN20" i="8"/>
  <c r="AL20" i="8"/>
  <c r="D45" i="8"/>
  <c r="D73" i="8"/>
  <c r="AQ15" i="8"/>
  <c r="AP15" i="8"/>
  <c r="AO15" i="8"/>
  <c r="AN15" i="8"/>
  <c r="BA15" i="8" s="1"/>
  <c r="AL15" i="8"/>
  <c r="AI15" i="8"/>
  <c r="AH15" i="8"/>
  <c r="AF15" i="8"/>
  <c r="AC15" i="8"/>
  <c r="AB15" i="8"/>
  <c r="Q15" i="8"/>
  <c r="D15" i="8"/>
  <c r="B15" i="8"/>
  <c r="AG15" i="8" s="1"/>
  <c r="A15" i="8"/>
  <c r="AQ14" i="8"/>
  <c r="AP14" i="8"/>
  <c r="AO14" i="8"/>
  <c r="AN14" i="8"/>
  <c r="BA14" i="8" s="1"/>
  <c r="AL14" i="8"/>
  <c r="AI14" i="8"/>
  <c r="AH14" i="8"/>
  <c r="AF14" i="8"/>
  <c r="Q14" i="8"/>
  <c r="B14" i="8"/>
  <c r="P14" i="8" s="1"/>
  <c r="A14" i="8"/>
  <c r="AQ13" i="8"/>
  <c r="AP13" i="8"/>
  <c r="AO13" i="8"/>
  <c r="AN13" i="8"/>
  <c r="BA13" i="8" s="1"/>
  <c r="AL13" i="8"/>
  <c r="AI13" i="8"/>
  <c r="AH13" i="8"/>
  <c r="AF13" i="8"/>
  <c r="Q13" i="8"/>
  <c r="D13" i="8"/>
  <c r="B13" i="8"/>
  <c r="P13" i="8" s="1"/>
  <c r="A13" i="8"/>
  <c r="AQ83" i="8"/>
  <c r="AP83" i="8"/>
  <c r="AO83" i="8"/>
  <c r="AN83" i="8"/>
  <c r="BA83" i="8" s="1"/>
  <c r="AL83" i="8"/>
  <c r="AI83" i="8"/>
  <c r="AH83" i="8"/>
  <c r="AF83" i="8"/>
  <c r="AC83" i="8"/>
  <c r="AB83" i="8"/>
  <c r="Q83" i="8"/>
  <c r="D83" i="8"/>
  <c r="B83" i="8"/>
  <c r="P83" i="8" s="1"/>
  <c r="A83" i="8"/>
  <c r="AQ82" i="8"/>
  <c r="AP82" i="8"/>
  <c r="AO82" i="8"/>
  <c r="AN82" i="8"/>
  <c r="AL82" i="8"/>
  <c r="AI82" i="8"/>
  <c r="AH82" i="8"/>
  <c r="Q82" i="8"/>
  <c r="D82" i="8"/>
  <c r="B82" i="8"/>
  <c r="AG82" i="8" s="1"/>
  <c r="A82" i="8"/>
  <c r="AQ81" i="8"/>
  <c r="AP81" i="8"/>
  <c r="AO81" i="8"/>
  <c r="AN81" i="8"/>
  <c r="BA81" i="8" s="1"/>
  <c r="AL81" i="8"/>
  <c r="AI81" i="8"/>
  <c r="AH81" i="8"/>
  <c r="AF81" i="8"/>
  <c r="Q81" i="8"/>
  <c r="D81" i="8"/>
  <c r="B81" i="8"/>
  <c r="P81" i="8" s="1"/>
  <c r="A81" i="8"/>
  <c r="AQ80" i="8"/>
  <c r="AO80" i="8"/>
  <c r="AN80" i="8"/>
  <c r="AL80" i="8"/>
  <c r="AI80" i="8"/>
  <c r="AH80" i="8"/>
  <c r="AF80" i="8"/>
  <c r="Q80" i="8"/>
  <c r="D80" i="8"/>
  <c r="B80" i="8"/>
  <c r="P80" i="8" s="1"/>
  <c r="A80" i="8"/>
  <c r="AQ79" i="8"/>
  <c r="AP79" i="8"/>
  <c r="AO79" i="8"/>
  <c r="AN79" i="8"/>
  <c r="BA79" i="8" s="1"/>
  <c r="AL79" i="8"/>
  <c r="AI79" i="8"/>
  <c r="AH79" i="8"/>
  <c r="AF79" i="8"/>
  <c r="Q79" i="8"/>
  <c r="D79" i="8"/>
  <c r="B79" i="8"/>
  <c r="P79" i="8" s="1"/>
  <c r="A79" i="8"/>
  <c r="AQ78" i="8"/>
  <c r="AP78" i="8"/>
  <c r="AO78" i="8"/>
  <c r="AN78" i="8"/>
  <c r="BA78" i="8" s="1"/>
  <c r="AL78" i="8"/>
  <c r="AI78" i="8"/>
  <c r="AH78" i="8"/>
  <c r="AF78" i="8"/>
  <c r="Q78" i="8"/>
  <c r="D78" i="8"/>
  <c r="B78" i="8"/>
  <c r="AG78" i="8" s="1"/>
  <c r="A78" i="8"/>
  <c r="AQ77" i="8"/>
  <c r="AP77" i="8"/>
  <c r="AO77" i="8"/>
  <c r="AN77" i="8"/>
  <c r="BA77" i="8" s="1"/>
  <c r="AL77" i="8"/>
  <c r="AI77" i="8"/>
  <c r="AH77" i="8"/>
  <c r="AF77" i="8"/>
  <c r="Q77" i="8"/>
  <c r="D77" i="8"/>
  <c r="B77" i="8"/>
  <c r="AG77" i="8" s="1"/>
  <c r="A77" i="8"/>
  <c r="AQ12" i="8"/>
  <c r="AP12" i="8"/>
  <c r="AO12" i="8"/>
  <c r="AN12" i="8"/>
  <c r="BA12" i="8" s="1"/>
  <c r="AL12" i="8"/>
  <c r="AI12" i="8"/>
  <c r="AH12" i="8"/>
  <c r="AF12" i="8"/>
  <c r="Q12" i="8"/>
  <c r="D12" i="8"/>
  <c r="B12" i="8"/>
  <c r="P12" i="8" s="1"/>
  <c r="A12" i="8"/>
  <c r="AQ11" i="8"/>
  <c r="AP11" i="8"/>
  <c r="AO11" i="8"/>
  <c r="AN11" i="8"/>
  <c r="BA11" i="8" s="1"/>
  <c r="AL11" i="8"/>
  <c r="AI11" i="8"/>
  <c r="AH11" i="8"/>
  <c r="AF11" i="8"/>
  <c r="Q11" i="8"/>
  <c r="D11" i="8"/>
  <c r="B11" i="8"/>
  <c r="AG11" i="8" s="1"/>
  <c r="A11" i="8"/>
  <c r="D26" i="8"/>
  <c r="AQ76" i="8"/>
  <c r="AP76" i="8"/>
  <c r="AO76" i="8"/>
  <c r="AN76" i="8"/>
  <c r="BA76" i="8" s="1"/>
  <c r="AL76" i="8"/>
  <c r="AI76" i="8"/>
  <c r="AH76" i="8"/>
  <c r="AF76" i="8"/>
  <c r="Q76" i="8"/>
  <c r="B76" i="8"/>
  <c r="AG76" i="8" s="1"/>
  <c r="A76" i="8"/>
  <c r="AQ27" i="8"/>
  <c r="AP27" i="8"/>
  <c r="AO27" i="8"/>
  <c r="AN27" i="8"/>
  <c r="BA27" i="8" s="1"/>
  <c r="AL27" i="8"/>
  <c r="AI27" i="8"/>
  <c r="AH27" i="8"/>
  <c r="AF27" i="8"/>
  <c r="AC27" i="8"/>
  <c r="AB27" i="8"/>
  <c r="Q27" i="8"/>
  <c r="B27" i="8"/>
  <c r="P27" i="8" s="1"/>
  <c r="A27" i="8"/>
  <c r="AQ26" i="8"/>
  <c r="AP26" i="8"/>
  <c r="AO26" i="8"/>
  <c r="AN26" i="8"/>
  <c r="BA26" i="8" s="1"/>
  <c r="AL26" i="8"/>
  <c r="AI26" i="8"/>
  <c r="AH26" i="8"/>
  <c r="AF26" i="8"/>
  <c r="AC26" i="8"/>
  <c r="AB26" i="8"/>
  <c r="Q26" i="8"/>
  <c r="B26" i="8"/>
  <c r="P26" i="8" s="1"/>
  <c r="A26" i="8"/>
  <c r="AQ25" i="8"/>
  <c r="AP25" i="8"/>
  <c r="AO25" i="8"/>
  <c r="AN25" i="8"/>
  <c r="BA25" i="8" s="1"/>
  <c r="AL25" i="8"/>
  <c r="AH25" i="8"/>
  <c r="AF25" i="8"/>
  <c r="Q25" i="8"/>
  <c r="D25" i="8"/>
  <c r="B25" i="8"/>
  <c r="AG25" i="8" s="1"/>
  <c r="A25" i="8"/>
  <c r="AQ24" i="8"/>
  <c r="AO24" i="8"/>
  <c r="AN24" i="8"/>
  <c r="AL24" i="8"/>
  <c r="AI24" i="8"/>
  <c r="AH24" i="8"/>
  <c r="AF24" i="8"/>
  <c r="Q24" i="8"/>
  <c r="D24" i="8"/>
  <c r="B24" i="8"/>
  <c r="P24" i="8" s="1"/>
  <c r="A24" i="8"/>
  <c r="AQ23" i="8"/>
  <c r="AP23" i="8"/>
  <c r="AO23" i="8"/>
  <c r="AN23" i="8"/>
  <c r="BA23" i="8" s="1"/>
  <c r="AL23" i="8"/>
  <c r="AI23" i="8"/>
  <c r="AH23" i="8"/>
  <c r="AF23" i="8"/>
  <c r="Q23" i="8"/>
  <c r="D23" i="8"/>
  <c r="B23" i="8"/>
  <c r="AG23" i="8" s="1"/>
  <c r="A23" i="8"/>
  <c r="AQ21" i="8"/>
  <c r="AP21" i="8"/>
  <c r="AO21" i="8"/>
  <c r="AN21" i="8"/>
  <c r="BA21" i="8" s="1"/>
  <c r="AL21" i="8"/>
  <c r="AI21" i="8"/>
  <c r="AH21" i="8"/>
  <c r="AF21" i="8"/>
  <c r="Q21" i="8"/>
  <c r="D21" i="8"/>
  <c r="B21" i="8"/>
  <c r="P21" i="8" s="1"/>
  <c r="A21" i="8"/>
  <c r="AQ6" i="8"/>
  <c r="AP6" i="8"/>
  <c r="AO6" i="8"/>
  <c r="AN6" i="8"/>
  <c r="BA6" i="8" s="1"/>
  <c r="AL6" i="8"/>
  <c r="AI6" i="8"/>
  <c r="AH6" i="8"/>
  <c r="AF6" i="8"/>
  <c r="Q6" i="8"/>
  <c r="B6" i="8"/>
  <c r="AG6" i="8" s="1"/>
  <c r="A6" i="8"/>
  <c r="AQ73" i="8"/>
  <c r="AP73" i="8"/>
  <c r="AO73" i="8"/>
  <c r="AN73" i="8"/>
  <c r="BA73" i="8" s="1"/>
  <c r="AL73" i="8"/>
  <c r="AI73" i="8"/>
  <c r="AH73" i="8"/>
  <c r="AF73" i="8"/>
  <c r="AC73" i="8"/>
  <c r="AB73" i="8"/>
  <c r="Q73" i="8"/>
  <c r="B73" i="8"/>
  <c r="AG73" i="8" s="1"/>
  <c r="A73" i="8"/>
  <c r="AQ57" i="8"/>
  <c r="AP57" i="8"/>
  <c r="AO57" i="8"/>
  <c r="AN57" i="8"/>
  <c r="BA57" i="8" s="1"/>
  <c r="AL57" i="8"/>
  <c r="AI57" i="8"/>
  <c r="AH57" i="8"/>
  <c r="AF57" i="8"/>
  <c r="AC57" i="8"/>
  <c r="AB57" i="8"/>
  <c r="Q57" i="8"/>
  <c r="D57" i="8"/>
  <c r="B57" i="8"/>
  <c r="AG57" i="8" s="1"/>
  <c r="A57" i="8"/>
  <c r="AQ41" i="8"/>
  <c r="AP41" i="8"/>
  <c r="AO41" i="8"/>
  <c r="AN41" i="8"/>
  <c r="BA41" i="8" s="1"/>
  <c r="AL41" i="8"/>
  <c r="AI41" i="8"/>
  <c r="AH41" i="8"/>
  <c r="AF41" i="8"/>
  <c r="AC41" i="8"/>
  <c r="AB41" i="8"/>
  <c r="B41" i="8"/>
  <c r="AG41" i="8" s="1"/>
  <c r="A41" i="8"/>
  <c r="AQ49" i="8"/>
  <c r="AP49" i="8"/>
  <c r="AO49" i="8"/>
  <c r="AN49" i="8"/>
  <c r="AL49" i="8"/>
  <c r="AI49" i="8"/>
  <c r="AH49" i="8"/>
  <c r="AF49" i="8"/>
  <c r="B49" i="8"/>
  <c r="AG49" i="8" s="1"/>
  <c r="A49" i="8"/>
  <c r="AQ50" i="8"/>
  <c r="AP50" i="8"/>
  <c r="AO50" i="8"/>
  <c r="AN50" i="8"/>
  <c r="BA50" i="8" s="1"/>
  <c r="AL50" i="8"/>
  <c r="AI50" i="8"/>
  <c r="AH50" i="8"/>
  <c r="AF50" i="8"/>
  <c r="Q50" i="8"/>
  <c r="D50" i="8"/>
  <c r="B50" i="8"/>
  <c r="AG50" i="8" s="1"/>
  <c r="A50" i="8"/>
  <c r="AQ31" i="8"/>
  <c r="AP31" i="8"/>
  <c r="AO31" i="8"/>
  <c r="AN31" i="8"/>
  <c r="BA31" i="8" s="1"/>
  <c r="AL31" i="8"/>
  <c r="AI31" i="8"/>
  <c r="AH31" i="8"/>
  <c r="AF31" i="8"/>
  <c r="Q31" i="8"/>
  <c r="D31" i="8"/>
  <c r="B31" i="8"/>
  <c r="AG31" i="8" s="1"/>
  <c r="A31" i="8"/>
  <c r="AQ55" i="8"/>
  <c r="AP55" i="8"/>
  <c r="AO55" i="8"/>
  <c r="AN55" i="8"/>
  <c r="BA55" i="8" s="1"/>
  <c r="AL55" i="8"/>
  <c r="AI55" i="8"/>
  <c r="AH55" i="8"/>
  <c r="AF55" i="8"/>
  <c r="Q55" i="8"/>
  <c r="D55" i="8"/>
  <c r="B55" i="8"/>
  <c r="AG55" i="8" s="1"/>
  <c r="A55" i="8"/>
  <c r="AQ67" i="8"/>
  <c r="AP67" i="8"/>
  <c r="AO67" i="8"/>
  <c r="AN67" i="8"/>
  <c r="BA67" i="8" s="1"/>
  <c r="AL67" i="8"/>
  <c r="AI67" i="8"/>
  <c r="AH67" i="8"/>
  <c r="AF67" i="8"/>
  <c r="Q67" i="8"/>
  <c r="D67" i="8"/>
  <c r="B67" i="8"/>
  <c r="P67" i="8" s="1"/>
  <c r="A67" i="8"/>
  <c r="AQ71" i="8"/>
  <c r="AP71" i="8"/>
  <c r="AO71" i="8"/>
  <c r="AN71" i="8"/>
  <c r="BA71" i="8" s="1"/>
  <c r="AL71" i="8"/>
  <c r="AI71" i="8"/>
  <c r="AH71" i="8"/>
  <c r="AF71" i="8"/>
  <c r="Q71" i="8"/>
  <c r="D71" i="8"/>
  <c r="B71" i="8"/>
  <c r="AG71" i="8" s="1"/>
  <c r="A71" i="8"/>
  <c r="AQ53" i="8"/>
  <c r="AP53" i="8"/>
  <c r="AO53" i="8"/>
  <c r="AN53" i="8"/>
  <c r="AL53" i="8"/>
  <c r="AH53" i="8"/>
  <c r="AF53" i="8"/>
  <c r="Q53" i="8"/>
  <c r="D53" i="8"/>
  <c r="B53" i="8"/>
  <c r="AG53" i="8" s="1"/>
  <c r="A53" i="8"/>
  <c r="AQ66" i="8"/>
  <c r="AP66" i="8"/>
  <c r="AO66" i="8"/>
  <c r="AN66" i="8"/>
  <c r="BA66" i="8" s="1"/>
  <c r="AL66" i="8"/>
  <c r="AI66" i="8"/>
  <c r="AH66" i="8"/>
  <c r="AF66" i="8"/>
  <c r="Q66" i="8"/>
  <c r="D66" i="8"/>
  <c r="B66" i="8"/>
  <c r="AG66" i="8" s="1"/>
  <c r="A66" i="8"/>
  <c r="AQ72" i="8"/>
  <c r="AP72" i="8"/>
  <c r="AO72" i="8"/>
  <c r="AN72" i="8"/>
  <c r="BA72" i="8" s="1"/>
  <c r="AL72" i="8"/>
  <c r="AI72" i="8"/>
  <c r="AH72" i="8"/>
  <c r="AF72" i="8"/>
  <c r="Q72" i="8"/>
  <c r="B72" i="8"/>
  <c r="P72" i="8" s="1"/>
  <c r="A72" i="8"/>
  <c r="AQ52" i="8"/>
  <c r="AP52" i="8"/>
  <c r="AO52" i="8"/>
  <c r="AN52" i="8"/>
  <c r="BA52" i="8" s="1"/>
  <c r="AL52" i="8"/>
  <c r="AI52" i="8"/>
  <c r="AH52" i="8"/>
  <c r="AF52" i="8"/>
  <c r="Q52" i="8"/>
  <c r="B52" i="8"/>
  <c r="AG52" i="8" s="1"/>
  <c r="A52" i="8"/>
  <c r="AQ38" i="8"/>
  <c r="AP38" i="8"/>
  <c r="AO38" i="8"/>
  <c r="AN38" i="8"/>
  <c r="AL38" i="8"/>
  <c r="AI38" i="8"/>
  <c r="AH38" i="8"/>
  <c r="AF38" i="8"/>
  <c r="Q38" i="8"/>
  <c r="D38" i="8"/>
  <c r="B38" i="8"/>
  <c r="A38" i="8"/>
  <c r="AQ32" i="8"/>
  <c r="AP32" i="8"/>
  <c r="AO32" i="8"/>
  <c r="AN32" i="8"/>
  <c r="BA32" i="8" s="1"/>
  <c r="AL32" i="8"/>
  <c r="AI32" i="8"/>
  <c r="AH32" i="8"/>
  <c r="AF32" i="8"/>
  <c r="Q32" i="8"/>
  <c r="D32" i="8"/>
  <c r="B32" i="8"/>
  <c r="AG32" i="8" s="1"/>
  <c r="A32" i="8"/>
  <c r="AQ36" i="8"/>
  <c r="AP36" i="8"/>
  <c r="AO36" i="8"/>
  <c r="AN36" i="8"/>
  <c r="AL36" i="8"/>
  <c r="AI36" i="8"/>
  <c r="AF36" i="8"/>
  <c r="AC36" i="8"/>
  <c r="AB36" i="8"/>
  <c r="AA36" i="8"/>
  <c r="Q36" i="8"/>
  <c r="D36" i="8"/>
  <c r="B36" i="8"/>
  <c r="AG36" i="8" s="1"/>
  <c r="AQ35" i="8"/>
  <c r="AP35" i="8"/>
  <c r="AO35" i="8"/>
  <c r="AN35" i="8"/>
  <c r="AL35" i="8"/>
  <c r="AI35" i="8"/>
  <c r="AF35" i="8"/>
  <c r="AC35" i="8"/>
  <c r="AB35" i="8"/>
  <c r="AA35" i="8"/>
  <c r="Q35" i="8"/>
  <c r="D35" i="8"/>
  <c r="B35" i="8"/>
  <c r="AG35" i="8" s="1"/>
  <c r="AQ9" i="8"/>
  <c r="AP9" i="8"/>
  <c r="AO9" i="8"/>
  <c r="AN9" i="8"/>
  <c r="BA9" i="8" s="1"/>
  <c r="AL9" i="8"/>
  <c r="AI9" i="8"/>
  <c r="AH9" i="8"/>
  <c r="AF9" i="8"/>
  <c r="Q9" i="8"/>
  <c r="D9" i="8"/>
  <c r="B9" i="8"/>
  <c r="AG9" i="8" s="1"/>
  <c r="A9" i="8"/>
  <c r="AQ8" i="8"/>
  <c r="AO8" i="8"/>
  <c r="AN8" i="8"/>
  <c r="AL8" i="8"/>
  <c r="AI8" i="8"/>
  <c r="AH8" i="8"/>
  <c r="AF8" i="8"/>
  <c r="Q8" i="8"/>
  <c r="D8" i="8"/>
  <c r="B8" i="8"/>
  <c r="AG8" i="8" s="1"/>
  <c r="A8" i="8"/>
  <c r="AQ40" i="8"/>
  <c r="AP40" i="8"/>
  <c r="AO40" i="8"/>
  <c r="AN40" i="8"/>
  <c r="BA40" i="8" s="1"/>
  <c r="AL40" i="8"/>
  <c r="AH40" i="8"/>
  <c r="AF40" i="8"/>
  <c r="Q40" i="8"/>
  <c r="D40" i="8"/>
  <c r="B40" i="8"/>
  <c r="AG40" i="8" s="1"/>
  <c r="A40" i="8"/>
  <c r="AQ48" i="8"/>
  <c r="AP48" i="8"/>
  <c r="AO48" i="8"/>
  <c r="AN48" i="8"/>
  <c r="BA48" i="8" s="1"/>
  <c r="AL48" i="8"/>
  <c r="AI48" i="8"/>
  <c r="AH48" i="8"/>
  <c r="AF48" i="8"/>
  <c r="Q48" i="8"/>
  <c r="D48" i="8"/>
  <c r="B48" i="8"/>
  <c r="AG48" i="8" s="1"/>
  <c r="A48" i="8"/>
  <c r="AI20" i="8"/>
  <c r="AH20" i="8"/>
  <c r="AF20" i="8"/>
  <c r="Q20" i="8"/>
  <c r="B20" i="8"/>
  <c r="P20" i="8" s="1"/>
  <c r="A20" i="8"/>
  <c r="AQ33" i="8"/>
  <c r="AP33" i="8"/>
  <c r="AN33" i="8"/>
  <c r="BA33" i="8" s="1"/>
  <c r="AL33" i="8"/>
  <c r="AI33" i="8"/>
  <c r="AH33" i="8"/>
  <c r="AF33" i="8"/>
  <c r="Q33" i="8"/>
  <c r="D33" i="8"/>
  <c r="B33" i="8"/>
  <c r="AG33" i="8" s="1"/>
  <c r="A33" i="8"/>
  <c r="AQ75" i="8"/>
  <c r="AP75" i="8"/>
  <c r="AO75" i="8"/>
  <c r="AN75" i="8"/>
  <c r="BA75" i="8" s="1"/>
  <c r="AL75" i="8"/>
  <c r="AI75" i="8"/>
  <c r="AH75" i="8"/>
  <c r="AF75" i="8"/>
  <c r="Q75" i="8"/>
  <c r="D75" i="8"/>
  <c r="B75" i="8"/>
  <c r="P75" i="8" s="1"/>
  <c r="A75" i="8"/>
  <c r="AQ51" i="8"/>
  <c r="AP51" i="8"/>
  <c r="AO51" i="8"/>
  <c r="AN51" i="8"/>
  <c r="BA51" i="8" s="1"/>
  <c r="AL51" i="8"/>
  <c r="AI51" i="8"/>
  <c r="AH51" i="8"/>
  <c r="AF51" i="8"/>
  <c r="Q51" i="8"/>
  <c r="D51" i="8"/>
  <c r="B51" i="8"/>
  <c r="P51" i="8" s="1"/>
  <c r="A51" i="8"/>
  <c r="AQ4" i="8"/>
  <c r="AP4" i="8"/>
  <c r="AO4" i="8"/>
  <c r="AN4" i="8"/>
  <c r="AL4" i="8"/>
  <c r="AI4" i="8"/>
  <c r="AH4" i="8"/>
  <c r="AF4" i="8"/>
  <c r="Q4" i="8"/>
  <c r="D4" i="8"/>
  <c r="B4" i="8"/>
  <c r="AG4" i="8" s="1"/>
  <c r="A4" i="8"/>
  <c r="AQ34" i="8"/>
  <c r="AP34" i="8"/>
  <c r="AO34" i="8"/>
  <c r="AN34" i="8"/>
  <c r="BA34" i="8" s="1"/>
  <c r="AL34" i="8"/>
  <c r="AI34" i="8"/>
  <c r="AH34" i="8"/>
  <c r="AF34" i="8"/>
  <c r="Q34" i="8"/>
  <c r="D34" i="8"/>
  <c r="B34" i="8"/>
  <c r="AG34" i="8" s="1"/>
  <c r="A34" i="8"/>
  <c r="AQ54" i="8"/>
  <c r="AP54" i="8"/>
  <c r="AO54" i="8"/>
  <c r="AN54" i="8"/>
  <c r="BA54" i="8" s="1"/>
  <c r="AL54" i="8"/>
  <c r="AI54" i="8"/>
  <c r="AH54" i="8"/>
  <c r="AF54" i="8"/>
  <c r="Q54" i="8"/>
  <c r="B54" i="8"/>
  <c r="AG54" i="8" s="1"/>
  <c r="A54" i="8"/>
  <c r="AQ60" i="8"/>
  <c r="AP60" i="8"/>
  <c r="AO60" i="8"/>
  <c r="AN60" i="8"/>
  <c r="BA60" i="8" s="1"/>
  <c r="AL60" i="8"/>
  <c r="AI60" i="8"/>
  <c r="AH60" i="8"/>
  <c r="AF60" i="8"/>
  <c r="Q60" i="8"/>
  <c r="D60" i="8"/>
  <c r="B60" i="8"/>
  <c r="AG60" i="8" s="1"/>
  <c r="A60" i="8"/>
  <c r="AQ69" i="8"/>
  <c r="AP69" i="8"/>
  <c r="AO69" i="8"/>
  <c r="AN69" i="8"/>
  <c r="BA69" i="8" s="1"/>
  <c r="AL69" i="8"/>
  <c r="AI69" i="8"/>
  <c r="AH69" i="8"/>
  <c r="AF69" i="8"/>
  <c r="Q69" i="8"/>
  <c r="B69" i="8"/>
  <c r="P69" i="8" s="1"/>
  <c r="A69" i="8"/>
  <c r="AQ62" i="8"/>
  <c r="AP62" i="8"/>
  <c r="AO62" i="8"/>
  <c r="AN62" i="8"/>
  <c r="AL62" i="8"/>
  <c r="AI62" i="8"/>
  <c r="AH62" i="8"/>
  <c r="AF62" i="8"/>
  <c r="Q62" i="8"/>
  <c r="D62" i="8"/>
  <c r="B62" i="8"/>
  <c r="AG62" i="8" s="1"/>
  <c r="A62" i="8"/>
  <c r="AQ63" i="8"/>
  <c r="AP63" i="8"/>
  <c r="AO63" i="8"/>
  <c r="AN63" i="8"/>
  <c r="AL63" i="8"/>
  <c r="AI63" i="8"/>
  <c r="AH63" i="8"/>
  <c r="AF63" i="8"/>
  <c r="Q63" i="8"/>
  <c r="D63" i="8"/>
  <c r="B63" i="8"/>
  <c r="AG63" i="8" s="1"/>
  <c r="A63" i="8"/>
  <c r="AQ7" i="8"/>
  <c r="AP7" i="8"/>
  <c r="AO7" i="8"/>
  <c r="AN7" i="8"/>
  <c r="BA7" i="8" s="1"/>
  <c r="AL7" i="8"/>
  <c r="AI7" i="8"/>
  <c r="AH7" i="8"/>
  <c r="AF7" i="8"/>
  <c r="Q7" i="8"/>
  <c r="D7" i="8"/>
  <c r="B7" i="8"/>
  <c r="AG7" i="8" s="1"/>
  <c r="A7" i="8"/>
  <c r="AQ19" i="8"/>
  <c r="AP19" i="8"/>
  <c r="AO19" i="8"/>
  <c r="AN19" i="8"/>
  <c r="BA19" i="8" s="1"/>
  <c r="AL19" i="8"/>
  <c r="AI19" i="8"/>
  <c r="AH19" i="8"/>
  <c r="AF19" i="8"/>
  <c r="Q19" i="8"/>
  <c r="B19" i="8"/>
  <c r="AG19" i="8" s="1"/>
  <c r="A19" i="8"/>
  <c r="AQ3" i="8"/>
  <c r="AP3" i="8"/>
  <c r="AO3" i="8"/>
  <c r="AN3" i="8"/>
  <c r="AL3" i="8"/>
  <c r="AI3" i="8"/>
  <c r="AH3" i="8"/>
  <c r="AF3" i="8"/>
  <c r="Q3" i="8"/>
  <c r="D3" i="8"/>
  <c r="B3" i="8"/>
  <c r="P3" i="8" s="1"/>
  <c r="AQ18" i="8"/>
  <c r="AP18" i="8"/>
  <c r="AO18" i="8"/>
  <c r="AN18" i="8"/>
  <c r="BA18" i="8" s="1"/>
  <c r="AL18" i="8"/>
  <c r="AI18" i="8"/>
  <c r="AH18" i="8"/>
  <c r="AF18" i="8"/>
  <c r="Q18" i="8"/>
  <c r="B18" i="8"/>
  <c r="P18" i="8" s="1"/>
  <c r="A18" i="8"/>
  <c r="AQ30" i="8"/>
  <c r="AP30" i="8"/>
  <c r="AO30" i="8"/>
  <c r="AN30" i="8"/>
  <c r="BA30" i="8" s="1"/>
  <c r="AL30" i="8"/>
  <c r="AI30" i="8"/>
  <c r="AH30" i="8"/>
  <c r="AF30" i="8"/>
  <c r="Q30" i="8"/>
  <c r="D30" i="8"/>
  <c r="B30" i="8"/>
  <c r="AG30" i="8" s="1"/>
  <c r="A30" i="8"/>
  <c r="AQ2" i="8"/>
  <c r="AP2" i="8"/>
  <c r="AO2" i="8"/>
  <c r="AN2" i="8"/>
  <c r="AL2" i="8"/>
  <c r="AI2" i="8"/>
  <c r="AH2" i="8"/>
  <c r="AF2" i="8"/>
  <c r="Q2" i="8"/>
  <c r="B2" i="8"/>
  <c r="P2" i="8" s="1"/>
  <c r="A2" i="8"/>
  <c r="AQ65" i="8"/>
  <c r="AP65" i="8"/>
  <c r="AO65" i="8"/>
  <c r="AN65" i="8"/>
  <c r="AL65" i="8"/>
  <c r="AI65" i="8"/>
  <c r="AH65" i="8"/>
  <c r="AF65" i="8"/>
  <c r="Q65" i="8"/>
  <c r="D65" i="8"/>
  <c r="B65" i="8"/>
  <c r="AG65" i="8" s="1"/>
  <c r="A65" i="8"/>
  <c r="AQ17" i="8"/>
  <c r="AP17" i="8"/>
  <c r="AO17" i="8"/>
  <c r="AN17" i="8"/>
  <c r="AL17" i="8"/>
  <c r="AI17" i="8"/>
  <c r="AH17" i="8"/>
  <c r="AF17" i="8"/>
  <c r="Q17" i="8"/>
  <c r="D17" i="8"/>
  <c r="B17" i="8"/>
  <c r="P17" i="8" s="1"/>
  <c r="A17" i="8"/>
  <c r="AQ61" i="8"/>
  <c r="AP61" i="8"/>
  <c r="AO61" i="8"/>
  <c r="AN61" i="8"/>
  <c r="BA61" i="8" s="1"/>
  <c r="AL61" i="8"/>
  <c r="AI61" i="8"/>
  <c r="AG61" i="8"/>
  <c r="AF61" i="8"/>
  <c r="Q61" i="8"/>
  <c r="P61" i="8"/>
  <c r="D61" i="8"/>
  <c r="A61" i="8"/>
  <c r="AQ58" i="8"/>
  <c r="AP58" i="8"/>
  <c r="AO58" i="8"/>
  <c r="AN58" i="8"/>
  <c r="AL58" i="8"/>
  <c r="AI58" i="8"/>
  <c r="AH58" i="8"/>
  <c r="AF58" i="8"/>
  <c r="Q58" i="8"/>
  <c r="D58" i="8"/>
  <c r="B58" i="8"/>
  <c r="AG58" i="8" s="1"/>
  <c r="A58" i="8"/>
  <c r="AQ46" i="8"/>
  <c r="AP46" i="8"/>
  <c r="AN46" i="8"/>
  <c r="AL46" i="8"/>
  <c r="AI46" i="8"/>
  <c r="AH46" i="8"/>
  <c r="AF46" i="8"/>
  <c r="Q46" i="8"/>
  <c r="D46" i="8"/>
  <c r="B46" i="8"/>
  <c r="AG46" i="8" s="1"/>
  <c r="A46" i="8"/>
  <c r="AQ45" i="8"/>
  <c r="AP45" i="8"/>
  <c r="AO45" i="8"/>
  <c r="AN45" i="8"/>
  <c r="AL45" i="8"/>
  <c r="AI45" i="8"/>
  <c r="AH45" i="8"/>
  <c r="AF45" i="8"/>
  <c r="Q45" i="8"/>
  <c r="B45" i="8"/>
  <c r="A45" i="8"/>
  <c r="AQ5" i="8"/>
  <c r="AP5" i="8"/>
  <c r="AO5" i="8"/>
  <c r="AN5" i="8"/>
  <c r="BA5" i="8" s="1"/>
  <c r="AL5" i="8"/>
  <c r="AI5" i="8"/>
  <c r="AH5" i="8"/>
  <c r="AF5" i="8"/>
  <c r="Q5" i="8"/>
  <c r="D5" i="8"/>
  <c r="B5" i="8"/>
  <c r="AG5" i="8" s="1"/>
  <c r="A5" i="8"/>
  <c r="AQ29" i="8"/>
  <c r="AP29" i="8"/>
  <c r="AO29" i="8"/>
  <c r="AN29" i="8"/>
  <c r="AL29" i="8"/>
  <c r="AI29" i="8"/>
  <c r="AH29" i="8"/>
  <c r="AF29" i="8"/>
  <c r="Q29" i="8"/>
  <c r="D29" i="8"/>
  <c r="B29" i="8"/>
  <c r="AG29" i="8" s="1"/>
  <c r="A29" i="8"/>
  <c r="AQ39" i="8"/>
  <c r="AP39" i="8"/>
  <c r="AO39" i="8"/>
  <c r="AN39" i="8"/>
  <c r="AL39" i="8"/>
  <c r="AI39" i="8"/>
  <c r="AH39" i="8"/>
  <c r="AF39" i="8"/>
  <c r="Q39" i="8"/>
  <c r="D39" i="8"/>
  <c r="B39" i="8"/>
  <c r="AG39" i="8" s="1"/>
  <c r="A39" i="8"/>
  <c r="AQ56" i="8"/>
  <c r="AP56" i="8"/>
  <c r="AO56" i="8"/>
  <c r="AN56" i="8"/>
  <c r="BA56" i="8" s="1"/>
  <c r="AL56" i="8"/>
  <c r="AI56" i="8"/>
  <c r="AH56" i="8"/>
  <c r="AF56" i="8"/>
  <c r="Q56" i="8"/>
  <c r="D56" i="8"/>
  <c r="B56" i="8"/>
  <c r="AG56" i="8" s="1"/>
  <c r="A56" i="8"/>
  <c r="AQ64" i="8"/>
  <c r="AP64" i="8"/>
  <c r="AO64" i="8"/>
  <c r="AN64" i="8"/>
  <c r="AL64" i="8"/>
  <c r="AI64" i="8"/>
  <c r="AH64" i="8"/>
  <c r="AF64" i="8"/>
  <c r="Q64" i="8"/>
  <c r="D64" i="8"/>
  <c r="B64" i="8"/>
  <c r="P64" i="8" s="1"/>
  <c r="A64" i="8"/>
  <c r="AQ70" i="8"/>
  <c r="AP70" i="8"/>
  <c r="AO70" i="8"/>
  <c r="AN70" i="8"/>
  <c r="AL70" i="8"/>
  <c r="AI70" i="8"/>
  <c r="AH70" i="8"/>
  <c r="AF70" i="8"/>
  <c r="Q70" i="8"/>
  <c r="D70" i="8"/>
  <c r="B70" i="8"/>
  <c r="A70" i="8"/>
  <c r="AQ47" i="8"/>
  <c r="AP47" i="8"/>
  <c r="AO47" i="8"/>
  <c r="AN47" i="8"/>
  <c r="AL47" i="8"/>
  <c r="AI47" i="8"/>
  <c r="AH47" i="8"/>
  <c r="AF47" i="8"/>
  <c r="Q47" i="8"/>
  <c r="D47" i="8"/>
  <c r="B47" i="8"/>
  <c r="AG47" i="8" s="1"/>
  <c r="A47" i="8"/>
  <c r="AQ37" i="8"/>
  <c r="AP37" i="8"/>
  <c r="AO37" i="8"/>
  <c r="AN37" i="8"/>
  <c r="BA37" i="8" s="1"/>
  <c r="AL37" i="8"/>
  <c r="AI37" i="8"/>
  <c r="AH37" i="8"/>
  <c r="AF37" i="8"/>
  <c r="Q37" i="8"/>
  <c r="B37" i="8"/>
  <c r="AG37" i="8" s="1"/>
  <c r="A37" i="8"/>
  <c r="AQ44" i="8"/>
  <c r="AO44" i="8"/>
  <c r="AN44" i="8"/>
  <c r="AL44" i="8"/>
  <c r="AI44" i="8"/>
  <c r="AH44" i="8"/>
  <c r="AF44" i="8"/>
  <c r="Q44" i="8"/>
  <c r="D44" i="8"/>
  <c r="B44" i="8"/>
  <c r="AG44" i="8" s="1"/>
  <c r="A44" i="8"/>
  <c r="Q1" i="8"/>
  <c r="D1" i="8"/>
  <c r="BA53" i="8" l="1"/>
  <c r="P42" i="8"/>
  <c r="P49" i="8"/>
  <c r="P41" i="8"/>
  <c r="AG1" i="8"/>
  <c r="P15" i="8"/>
  <c r="AG14" i="8"/>
  <c r="AG13" i="8"/>
  <c r="P82" i="8"/>
  <c r="AG83" i="8"/>
  <c r="BA82" i="8"/>
  <c r="BA80" i="8"/>
  <c r="AG12" i="8"/>
  <c r="AG80" i="8"/>
  <c r="AG79" i="8"/>
  <c r="AG81" i="8"/>
  <c r="P77" i="8"/>
  <c r="P78" i="8"/>
  <c r="P76" i="8"/>
  <c r="P11" i="8"/>
  <c r="AG27" i="8"/>
  <c r="AG26" i="8"/>
  <c r="P25" i="8"/>
  <c r="P66" i="8"/>
  <c r="P23" i="8"/>
  <c r="BA24" i="8"/>
  <c r="AG21" i="8"/>
  <c r="AG24" i="8"/>
  <c r="BA38" i="8"/>
  <c r="AG3" i="8"/>
  <c r="P30" i="8"/>
  <c r="BA8" i="8"/>
  <c r="P39" i="8"/>
  <c r="P62" i="8"/>
  <c r="P9" i="8"/>
  <c r="P54" i="8"/>
  <c r="P8" i="8"/>
  <c r="BA70" i="8"/>
  <c r="P60" i="8"/>
  <c r="P37" i="8"/>
  <c r="P63" i="8"/>
  <c r="P48" i="8"/>
  <c r="AG51" i="8"/>
  <c r="P1" i="8"/>
  <c r="P46" i="8"/>
  <c r="AG2" i="8"/>
  <c r="P19" i="8"/>
  <c r="P34" i="8"/>
  <c r="AG72" i="8"/>
  <c r="BA63" i="8"/>
  <c r="BA39" i="8"/>
  <c r="BA45" i="8"/>
  <c r="BA4" i="8"/>
  <c r="P33" i="8"/>
  <c r="AG64" i="8"/>
  <c r="BA29" i="8"/>
  <c r="AG18" i="8"/>
  <c r="P40" i="8"/>
  <c r="P6" i="8"/>
  <c r="BA64" i="8"/>
  <c r="BA17" i="8"/>
  <c r="P29" i="8"/>
  <c r="BA46" i="8"/>
  <c r="P7" i="8"/>
  <c r="BA35" i="8"/>
  <c r="P31" i="8"/>
  <c r="AG17" i="8"/>
  <c r="BA2" i="8"/>
  <c r="P52" i="8"/>
  <c r="P56" i="8"/>
  <c r="BA65" i="8"/>
  <c r="P4" i="8"/>
  <c r="P38" i="8"/>
  <c r="BA44" i="8"/>
  <c r="BA3" i="8"/>
  <c r="BA62" i="8"/>
  <c r="P32" i="8"/>
  <c r="AG38" i="8"/>
  <c r="AG67" i="8"/>
  <c r="AG70" i="8"/>
  <c r="AG45" i="8"/>
  <c r="P58" i="8"/>
  <c r="AG69" i="8"/>
  <c r="AG75" i="8"/>
  <c r="AG20" i="8"/>
  <c r="P55" i="8"/>
  <c r="BA58" i="8"/>
  <c r="P44" i="8"/>
  <c r="P65" i="8"/>
  <c r="P50" i="8"/>
  <c r="P57" i="8"/>
  <c r="P47" i="8"/>
  <c r="P5" i="8"/>
  <c r="P53" i="8"/>
  <c r="BA47" i="8"/>
  <c r="P35" i="8"/>
  <c r="P36" i="8"/>
  <c r="BA36" i="8"/>
  <c r="P71" i="8"/>
  <c r="P73" i="8"/>
  <c r="P70" i="8"/>
  <c r="P45" i="8"/>
  <c r="AQ54" i="6" l="1"/>
  <c r="AP54" i="6"/>
  <c r="AO54" i="6"/>
  <c r="AN54" i="6"/>
  <c r="BA54" i="6" s="1"/>
  <c r="AL54" i="6"/>
  <c r="AI54" i="6"/>
  <c r="AH54" i="6"/>
  <c r="AF54" i="6"/>
  <c r="R54" i="6"/>
  <c r="D54" i="6"/>
  <c r="B54" i="6"/>
  <c r="AG54" i="6" s="1"/>
  <c r="R52" i="6"/>
  <c r="AF52" i="6"/>
  <c r="R33" i="6"/>
  <c r="AF33" i="6"/>
  <c r="R39" i="6"/>
  <c r="AF39" i="6"/>
  <c r="R12" i="6"/>
  <c r="AF12" i="6"/>
  <c r="R3" i="6"/>
  <c r="AF3" i="6"/>
  <c r="R27" i="6"/>
  <c r="AF27" i="6"/>
  <c r="Q54" i="6" l="1"/>
  <c r="AF50" i="6" l="1"/>
  <c r="R50" i="6"/>
  <c r="D50" i="6"/>
  <c r="AQ48" i="6"/>
  <c r="AP48" i="6"/>
  <c r="AO48" i="6"/>
  <c r="AN48" i="6"/>
  <c r="BA48" i="6" s="1"/>
  <c r="AL48" i="6"/>
  <c r="AH48" i="6"/>
  <c r="AF48" i="6"/>
  <c r="R48" i="6"/>
  <c r="D48" i="6"/>
  <c r="B48" i="6"/>
  <c r="AG48" i="6" s="1"/>
  <c r="AF34" i="6"/>
  <c r="R34" i="6"/>
  <c r="D34" i="6"/>
  <c r="AO36" i="6"/>
  <c r="AN36" i="6"/>
  <c r="AL36" i="6"/>
  <c r="AF2" i="6"/>
  <c r="R2" i="6"/>
  <c r="D2" i="6"/>
  <c r="AQ51" i="6"/>
  <c r="AP51" i="6"/>
  <c r="AO51" i="6"/>
  <c r="AN51" i="6"/>
  <c r="BA51" i="6" s="1"/>
  <c r="AL51" i="6"/>
  <c r="AI51" i="6"/>
  <c r="AH51" i="6"/>
  <c r="AF51" i="6"/>
  <c r="R51" i="6"/>
  <c r="D51" i="6"/>
  <c r="B51" i="6"/>
  <c r="Q51" i="6" s="1"/>
  <c r="AQ20" i="6"/>
  <c r="AP20" i="6"/>
  <c r="AO20" i="6"/>
  <c r="AN20" i="6"/>
  <c r="BA20" i="6" s="1"/>
  <c r="AL20" i="6"/>
  <c r="AI20" i="6"/>
  <c r="AH20" i="6"/>
  <c r="AF20" i="6"/>
  <c r="R20" i="6"/>
  <c r="D20" i="6"/>
  <c r="B20" i="6"/>
  <c r="AG20" i="6" s="1"/>
  <c r="AQ45" i="6"/>
  <c r="AP45" i="6"/>
  <c r="AO45" i="6"/>
  <c r="AN45" i="6"/>
  <c r="BA45" i="6" s="1"/>
  <c r="AL45" i="6"/>
  <c r="AI45" i="6"/>
  <c r="AH45" i="6"/>
  <c r="AF45" i="6"/>
  <c r="R45" i="6"/>
  <c r="D45" i="6"/>
  <c r="B45" i="6"/>
  <c r="Q45" i="6" s="1"/>
  <c r="AQ19" i="6"/>
  <c r="AP19" i="6"/>
  <c r="AO19" i="6"/>
  <c r="AN19" i="6"/>
  <c r="BA19" i="6" s="1"/>
  <c r="AL19" i="6"/>
  <c r="AI19" i="6"/>
  <c r="AH19" i="6"/>
  <c r="AF19" i="6"/>
  <c r="R19" i="6"/>
  <c r="D19" i="6"/>
  <c r="B19" i="6"/>
  <c r="Q19" i="6" s="1"/>
  <c r="AQ10" i="6"/>
  <c r="AP10" i="6"/>
  <c r="AO10" i="6"/>
  <c r="AN10" i="6"/>
  <c r="BA10" i="6" s="1"/>
  <c r="AL10" i="6"/>
  <c r="AI10" i="6"/>
  <c r="AH10" i="6"/>
  <c r="AF10" i="6"/>
  <c r="R10" i="6"/>
  <c r="D10" i="6"/>
  <c r="B10" i="6"/>
  <c r="Q10" i="6" s="1"/>
  <c r="AQ31" i="6"/>
  <c r="AP31" i="6"/>
  <c r="AO31" i="6"/>
  <c r="AN31" i="6"/>
  <c r="BA31" i="6" s="1"/>
  <c r="AL31" i="6"/>
  <c r="AI31" i="6"/>
  <c r="AH31" i="6"/>
  <c r="AF31" i="6"/>
  <c r="R31" i="6"/>
  <c r="B31" i="6"/>
  <c r="Q31" i="6" s="1"/>
  <c r="AQ18" i="6"/>
  <c r="AP18" i="6"/>
  <c r="AO18" i="6"/>
  <c r="AN18" i="6"/>
  <c r="AL18" i="6"/>
  <c r="AH18" i="6"/>
  <c r="AF18" i="6"/>
  <c r="R18" i="6"/>
  <c r="D18" i="6"/>
  <c r="B18" i="6"/>
  <c r="AG18" i="6" s="1"/>
  <c r="AQ9" i="6"/>
  <c r="AP9" i="6"/>
  <c r="AO9" i="6"/>
  <c r="AN9" i="6"/>
  <c r="BA9" i="6" s="1"/>
  <c r="AL9" i="6"/>
  <c r="AI9" i="6"/>
  <c r="AH9" i="6"/>
  <c r="AF9" i="6"/>
  <c r="R9" i="6"/>
  <c r="D9" i="6"/>
  <c r="B9" i="6"/>
  <c r="AG9" i="6" s="1"/>
  <c r="AQ32" i="6"/>
  <c r="AP32" i="6"/>
  <c r="AO32" i="6"/>
  <c r="AN32" i="6"/>
  <c r="BA32" i="6" s="1"/>
  <c r="AL32" i="6"/>
  <c r="AI32" i="6"/>
  <c r="AH32" i="6"/>
  <c r="AF32" i="6"/>
  <c r="R32" i="6"/>
  <c r="B32" i="6"/>
  <c r="AG32" i="6" s="1"/>
  <c r="AQ17" i="6"/>
  <c r="AP17" i="6"/>
  <c r="AO17" i="6"/>
  <c r="AN17" i="6"/>
  <c r="BA17" i="6" s="1"/>
  <c r="AL17" i="6"/>
  <c r="AI17" i="6"/>
  <c r="AH17" i="6"/>
  <c r="AF17" i="6"/>
  <c r="R17" i="6"/>
  <c r="B17" i="6"/>
  <c r="AG17" i="6" s="1"/>
  <c r="AQ43" i="6"/>
  <c r="AP43" i="6"/>
  <c r="AO43" i="6"/>
  <c r="AN43" i="6"/>
  <c r="AL43" i="6"/>
  <c r="AI43" i="6"/>
  <c r="AH43" i="6"/>
  <c r="AF43" i="6"/>
  <c r="R43" i="6"/>
  <c r="D43" i="6"/>
  <c r="B43" i="6"/>
  <c r="AG43" i="6" s="1"/>
  <c r="AQ46" i="6"/>
  <c r="AP46" i="6"/>
  <c r="AO46" i="6"/>
  <c r="AN46" i="6"/>
  <c r="BA46" i="6" s="1"/>
  <c r="AL46" i="6"/>
  <c r="AI46" i="6"/>
  <c r="AH46" i="6"/>
  <c r="AF46" i="6"/>
  <c r="R46" i="6"/>
  <c r="B46" i="6"/>
  <c r="AG46" i="6" s="1"/>
  <c r="AQ58" i="6"/>
  <c r="AP58" i="6"/>
  <c r="AO58" i="6"/>
  <c r="AN58" i="6"/>
  <c r="BA58" i="6" s="1"/>
  <c r="AL58" i="6"/>
  <c r="AI58" i="6"/>
  <c r="AH58" i="6"/>
  <c r="AF58" i="6"/>
  <c r="R58" i="6"/>
  <c r="B58" i="6"/>
  <c r="AG58" i="6" s="1"/>
  <c r="AQ57" i="6"/>
  <c r="AO57" i="6"/>
  <c r="AN57" i="6"/>
  <c r="AL57" i="6"/>
  <c r="AI57" i="6"/>
  <c r="AH57" i="6"/>
  <c r="AF57" i="6"/>
  <c r="R57" i="6"/>
  <c r="D57" i="6"/>
  <c r="B57" i="6"/>
  <c r="AG57" i="6" s="1"/>
  <c r="AQ24" i="6"/>
  <c r="AP24" i="6"/>
  <c r="AO24" i="6"/>
  <c r="AN24" i="6"/>
  <c r="BA24" i="6" s="1"/>
  <c r="AL24" i="6"/>
  <c r="AI24" i="6"/>
  <c r="AH24" i="6"/>
  <c r="AF24" i="6"/>
  <c r="R24" i="6"/>
  <c r="D24" i="6"/>
  <c r="B24" i="6"/>
  <c r="AG24" i="6" s="1"/>
  <c r="AI36" i="6"/>
  <c r="AH36" i="6"/>
  <c r="AF36" i="6"/>
  <c r="R36" i="6"/>
  <c r="B36" i="6"/>
  <c r="AG36" i="6" s="1"/>
  <c r="AQ42" i="6"/>
  <c r="AP42" i="6"/>
  <c r="AN42" i="6"/>
  <c r="BA42" i="6" s="1"/>
  <c r="AL42" i="6"/>
  <c r="AI42" i="6"/>
  <c r="AH42" i="6"/>
  <c r="AF42" i="6"/>
  <c r="R42" i="6"/>
  <c r="D42" i="6"/>
  <c r="B42" i="6"/>
  <c r="AG42" i="6" s="1"/>
  <c r="AQ16" i="6"/>
  <c r="AP16" i="6"/>
  <c r="AO16" i="6"/>
  <c r="AN16" i="6"/>
  <c r="BA16" i="6" s="1"/>
  <c r="AL16" i="6"/>
  <c r="AI16" i="6"/>
  <c r="AH16" i="6"/>
  <c r="AF16" i="6"/>
  <c r="R16" i="6"/>
  <c r="D16" i="6"/>
  <c r="B16" i="6"/>
  <c r="AG16" i="6" s="1"/>
  <c r="AQ55" i="6"/>
  <c r="AP55" i="6"/>
  <c r="AO55" i="6"/>
  <c r="AN55" i="6"/>
  <c r="AL55" i="6"/>
  <c r="AI55" i="6"/>
  <c r="AH55" i="6"/>
  <c r="AF55" i="6"/>
  <c r="R55" i="6"/>
  <c r="D55" i="6"/>
  <c r="B55" i="6"/>
  <c r="AG55" i="6" s="1"/>
  <c r="AQ47" i="6"/>
  <c r="AP47" i="6"/>
  <c r="AO47" i="6"/>
  <c r="AN47" i="6"/>
  <c r="BA47" i="6" s="1"/>
  <c r="AL47" i="6"/>
  <c r="AI47" i="6"/>
  <c r="AH47" i="6"/>
  <c r="AF47" i="6"/>
  <c r="R47" i="6"/>
  <c r="D47" i="6"/>
  <c r="B47" i="6"/>
  <c r="AG47" i="6" s="1"/>
  <c r="AQ15" i="6"/>
  <c r="AP15" i="6"/>
  <c r="AO15" i="6"/>
  <c r="AN15" i="6"/>
  <c r="BA15" i="6" s="1"/>
  <c r="AL15" i="6"/>
  <c r="AI15" i="6"/>
  <c r="AH15" i="6"/>
  <c r="AF15" i="6"/>
  <c r="R15" i="6"/>
  <c r="B15" i="6"/>
  <c r="AG15" i="6" s="1"/>
  <c r="AQ8" i="6"/>
  <c r="AP8" i="6"/>
  <c r="AO8" i="6"/>
  <c r="AN8" i="6"/>
  <c r="BA8" i="6" s="1"/>
  <c r="AL8" i="6"/>
  <c r="AI8" i="6"/>
  <c r="AH8" i="6"/>
  <c r="AF8" i="6"/>
  <c r="R8" i="6"/>
  <c r="D8" i="6"/>
  <c r="B8" i="6"/>
  <c r="AG8" i="6" s="1"/>
  <c r="AQ28" i="6"/>
  <c r="AP28" i="6"/>
  <c r="AO28" i="6"/>
  <c r="AN28" i="6"/>
  <c r="BA28" i="6" s="1"/>
  <c r="AL28" i="6"/>
  <c r="AI28" i="6"/>
  <c r="AH28" i="6"/>
  <c r="AF28" i="6"/>
  <c r="R28" i="6"/>
  <c r="B28" i="6"/>
  <c r="AG28" i="6" s="1"/>
  <c r="AQ7" i="6"/>
  <c r="AP7" i="6"/>
  <c r="AO7" i="6"/>
  <c r="AN7" i="6"/>
  <c r="AL7" i="6"/>
  <c r="AI7" i="6"/>
  <c r="AH7" i="6"/>
  <c r="AF7" i="6"/>
  <c r="R7" i="6"/>
  <c r="D7" i="6"/>
  <c r="B7" i="6"/>
  <c r="AG7" i="6" s="1"/>
  <c r="AQ11" i="6"/>
  <c r="AP11" i="6"/>
  <c r="AO11" i="6"/>
  <c r="AN11" i="6"/>
  <c r="AL11" i="6"/>
  <c r="AI11" i="6"/>
  <c r="AH11" i="6"/>
  <c r="AF11" i="6"/>
  <c r="R11" i="6"/>
  <c r="D11" i="6"/>
  <c r="B11" i="6"/>
  <c r="AG11" i="6" s="1"/>
  <c r="AQ56" i="6"/>
  <c r="AP56" i="6"/>
  <c r="AO56" i="6"/>
  <c r="AN56" i="6"/>
  <c r="BA56" i="6" s="1"/>
  <c r="AL56" i="6"/>
  <c r="AI56" i="6"/>
  <c r="AH56" i="6"/>
  <c r="AF56" i="6"/>
  <c r="R56" i="6"/>
  <c r="D56" i="6"/>
  <c r="B56" i="6"/>
  <c r="Q56" i="6" s="1"/>
  <c r="AQ35" i="6"/>
  <c r="AP35" i="6"/>
  <c r="AO35" i="6"/>
  <c r="AN35" i="6"/>
  <c r="BA35" i="6" s="1"/>
  <c r="AL35" i="6"/>
  <c r="AI35" i="6"/>
  <c r="AH35" i="6"/>
  <c r="AF35" i="6"/>
  <c r="R35" i="6"/>
  <c r="B35" i="6"/>
  <c r="Q35" i="6" s="1"/>
  <c r="AQ38" i="6"/>
  <c r="AP38" i="6"/>
  <c r="AO38" i="6"/>
  <c r="AN38" i="6"/>
  <c r="BA38" i="6" s="1"/>
  <c r="AL38" i="6"/>
  <c r="AI38" i="6"/>
  <c r="AH38" i="6"/>
  <c r="AF38" i="6"/>
  <c r="R38" i="6"/>
  <c r="B38" i="6"/>
  <c r="Q38" i="6" s="1"/>
  <c r="AQ44" i="6"/>
  <c r="AP44" i="6"/>
  <c r="AO44" i="6"/>
  <c r="AN44" i="6"/>
  <c r="BA44" i="6" s="1"/>
  <c r="AL44" i="6"/>
  <c r="AI44" i="6"/>
  <c r="AH44" i="6"/>
  <c r="AF44" i="6"/>
  <c r="R44" i="6"/>
  <c r="D44" i="6"/>
  <c r="B44" i="6"/>
  <c r="Q44" i="6" s="1"/>
  <c r="AQ53" i="6"/>
  <c r="AP53" i="6"/>
  <c r="AO53" i="6"/>
  <c r="AN53" i="6"/>
  <c r="AL53" i="6"/>
  <c r="AI53" i="6"/>
  <c r="AH53" i="6"/>
  <c r="AF53" i="6"/>
  <c r="R53" i="6"/>
  <c r="B53" i="6"/>
  <c r="AG53" i="6" s="1"/>
  <c r="AQ6" i="6"/>
  <c r="AP6" i="6"/>
  <c r="AO6" i="6"/>
  <c r="AN6" i="6"/>
  <c r="AL6" i="6"/>
  <c r="AI6" i="6"/>
  <c r="AH6" i="6"/>
  <c r="AF6" i="6"/>
  <c r="R6" i="6"/>
  <c r="D6" i="6"/>
  <c r="B6" i="6"/>
  <c r="AG6" i="6" s="1"/>
  <c r="AQ37" i="6"/>
  <c r="AP37" i="6"/>
  <c r="AO37" i="6"/>
  <c r="AN37" i="6"/>
  <c r="AL37" i="6"/>
  <c r="AI37" i="6"/>
  <c r="AH37" i="6"/>
  <c r="AF37" i="6"/>
  <c r="R37" i="6"/>
  <c r="B37" i="6"/>
  <c r="AG37" i="6" s="1"/>
  <c r="AQ5" i="6"/>
  <c r="AP5" i="6"/>
  <c r="AO5" i="6"/>
  <c r="AN5" i="6"/>
  <c r="BA5" i="6" s="1"/>
  <c r="AL5" i="6"/>
  <c r="AI5" i="6"/>
  <c r="AG5" i="6"/>
  <c r="AF5" i="6"/>
  <c r="R5" i="6"/>
  <c r="Q5" i="6"/>
  <c r="D5" i="6"/>
  <c r="AQ26" i="6"/>
  <c r="AP26" i="6"/>
  <c r="AO26" i="6"/>
  <c r="AN26" i="6"/>
  <c r="AL26" i="6"/>
  <c r="AI26" i="6"/>
  <c r="AH26" i="6"/>
  <c r="AF26" i="6"/>
  <c r="R26" i="6"/>
  <c r="D26" i="6"/>
  <c r="B26" i="6"/>
  <c r="AG26" i="6" s="1"/>
  <c r="AQ23" i="6"/>
  <c r="AP23" i="6"/>
  <c r="AN23" i="6"/>
  <c r="AL23" i="6"/>
  <c r="AI23" i="6"/>
  <c r="AH23" i="6"/>
  <c r="AF23" i="6"/>
  <c r="R23" i="6"/>
  <c r="D23" i="6"/>
  <c r="B23" i="6"/>
  <c r="AG23" i="6" s="1"/>
  <c r="AQ14" i="6"/>
  <c r="AP14" i="6"/>
  <c r="AO14" i="6"/>
  <c r="AN14" i="6"/>
  <c r="AL14" i="6"/>
  <c r="AI14" i="6"/>
  <c r="AH14" i="6"/>
  <c r="AF14" i="6"/>
  <c r="R14" i="6"/>
  <c r="D14" i="6"/>
  <c r="B14" i="6"/>
  <c r="AG14" i="6" s="1"/>
  <c r="AQ13" i="6"/>
  <c r="AO13" i="6"/>
  <c r="AN13" i="6"/>
  <c r="AL13" i="6"/>
  <c r="AI13" i="6"/>
  <c r="AH13" i="6"/>
  <c r="AF13" i="6"/>
  <c r="R13" i="6"/>
  <c r="D13" i="6"/>
  <c r="B13" i="6"/>
  <c r="AG13" i="6" s="1"/>
  <c r="AQ41" i="6"/>
  <c r="AP41" i="6"/>
  <c r="AO41" i="6"/>
  <c r="AN41" i="6"/>
  <c r="AL41" i="6"/>
  <c r="AI41" i="6"/>
  <c r="AH41" i="6"/>
  <c r="AF41" i="6"/>
  <c r="R41" i="6"/>
  <c r="B41" i="6"/>
  <c r="AG41" i="6" s="1"/>
  <c r="AQ29" i="6"/>
  <c r="AP29" i="6"/>
  <c r="AO29" i="6"/>
  <c r="AN29" i="6"/>
  <c r="BA29" i="6" s="1"/>
  <c r="AL29" i="6"/>
  <c r="AI29" i="6"/>
  <c r="AH29" i="6"/>
  <c r="AF29" i="6"/>
  <c r="R29" i="6"/>
  <c r="D29" i="6"/>
  <c r="B29" i="6"/>
  <c r="AG29" i="6" s="1"/>
  <c r="AQ40" i="6"/>
  <c r="AP40" i="6"/>
  <c r="AO40" i="6"/>
  <c r="AN40" i="6"/>
  <c r="AL40" i="6"/>
  <c r="AI40" i="6"/>
  <c r="AH40" i="6"/>
  <c r="AF40" i="6"/>
  <c r="R40" i="6"/>
  <c r="D40" i="6"/>
  <c r="B40" i="6"/>
  <c r="AG40" i="6" s="1"/>
  <c r="AQ22" i="6"/>
  <c r="AP22" i="6"/>
  <c r="AO22" i="6"/>
  <c r="AN22" i="6"/>
  <c r="BA22" i="6" s="1"/>
  <c r="AL22" i="6"/>
  <c r="AI22" i="6"/>
  <c r="AH22" i="6"/>
  <c r="AF22" i="6"/>
  <c r="R22" i="6"/>
  <c r="D22" i="6"/>
  <c r="B22" i="6"/>
  <c r="AG22" i="6" s="1"/>
  <c r="AQ4" i="6"/>
  <c r="AP4" i="6"/>
  <c r="AO4" i="6"/>
  <c r="AN4" i="6"/>
  <c r="AL4" i="6"/>
  <c r="AI4" i="6"/>
  <c r="AH4" i="6"/>
  <c r="AF4" i="6"/>
  <c r="R4" i="6"/>
  <c r="D4" i="6"/>
  <c r="B4" i="6"/>
  <c r="AG4" i="6" s="1"/>
  <c r="AQ30" i="6"/>
  <c r="AP30" i="6"/>
  <c r="AO30" i="6"/>
  <c r="AN30" i="6"/>
  <c r="AL30" i="6"/>
  <c r="AI30" i="6"/>
  <c r="AH30" i="6"/>
  <c r="AF30" i="6"/>
  <c r="R30" i="6"/>
  <c r="D30" i="6"/>
  <c r="B30" i="6"/>
  <c r="AG30" i="6" s="1"/>
  <c r="AQ25" i="6"/>
  <c r="AP25" i="6"/>
  <c r="AO25" i="6"/>
  <c r="AN25" i="6"/>
  <c r="AL25" i="6"/>
  <c r="AI25" i="6"/>
  <c r="AH25" i="6"/>
  <c r="AF25" i="6"/>
  <c r="R25" i="6"/>
  <c r="D25" i="6"/>
  <c r="B25" i="6"/>
  <c r="AG25" i="6" s="1"/>
  <c r="AQ49" i="6"/>
  <c r="AP49" i="6"/>
  <c r="AO49" i="6"/>
  <c r="AN49" i="6"/>
  <c r="BA49" i="6" s="1"/>
  <c r="AL49" i="6"/>
  <c r="AI49" i="6"/>
  <c r="AH49" i="6"/>
  <c r="AF49" i="6"/>
  <c r="R49" i="6"/>
  <c r="B49" i="6"/>
  <c r="AG49" i="6" s="1"/>
  <c r="AQ21" i="6"/>
  <c r="AO21" i="6"/>
  <c r="AN21" i="6"/>
  <c r="AL21" i="6"/>
  <c r="AI21" i="6"/>
  <c r="AH21" i="6"/>
  <c r="AF21" i="6"/>
  <c r="R21" i="6"/>
  <c r="D21" i="6"/>
  <c r="B21" i="6"/>
  <c r="AG21" i="6" s="1"/>
  <c r="R1" i="6"/>
  <c r="Q1" i="6"/>
  <c r="D1" i="6"/>
  <c r="BA18" i="6" l="1"/>
  <c r="BA4" i="6"/>
  <c r="BA6" i="6"/>
  <c r="BA7" i="6"/>
  <c r="BA55" i="6"/>
  <c r="BA25" i="6"/>
  <c r="BA26" i="6"/>
  <c r="BA11" i="6"/>
  <c r="BA23" i="6"/>
  <c r="BA14" i="6"/>
  <c r="BA37" i="6"/>
  <c r="AG1" i="6"/>
  <c r="Q48" i="6"/>
  <c r="AG51" i="6"/>
  <c r="Q53" i="6"/>
  <c r="Q20" i="6"/>
  <c r="BA53" i="6"/>
  <c r="BA57" i="6"/>
  <c r="BA40" i="6"/>
  <c r="Q13" i="6"/>
  <c r="BA13" i="6"/>
  <c r="BA30" i="6"/>
  <c r="Q22" i="6"/>
  <c r="Q26" i="6"/>
  <c r="Q49" i="6"/>
  <c r="Q29" i="6"/>
  <c r="Q37" i="6"/>
  <c r="Q30" i="6"/>
  <c r="Q21" i="6"/>
  <c r="Q4" i="6"/>
  <c r="Q41" i="6"/>
  <c r="BA43" i="6"/>
  <c r="AG35" i="6"/>
  <c r="AG10" i="6"/>
  <c r="AG38" i="6"/>
  <c r="Q25" i="6"/>
  <c r="Q40" i="6"/>
  <c r="Q6" i="6"/>
  <c r="Q24" i="6"/>
  <c r="AG31" i="6"/>
  <c r="AG45" i="6"/>
  <c r="BA41" i="6"/>
  <c r="AG44" i="6"/>
  <c r="BA21" i="6"/>
  <c r="AG56" i="6"/>
  <c r="Q57" i="6"/>
  <c r="AG19" i="6"/>
  <c r="Q14" i="6"/>
  <c r="Q23" i="6"/>
  <c r="Q58" i="6"/>
  <c r="Q46" i="6"/>
  <c r="Q43" i="6"/>
  <c r="Q17" i="6"/>
  <c r="Q32" i="6"/>
  <c r="Q9" i="6"/>
  <c r="Q18" i="6"/>
  <c r="Q11" i="6"/>
  <c r="Q7" i="6"/>
  <c r="Q28" i="6"/>
  <c r="Q8" i="6"/>
  <c r="Q15" i="6"/>
  <c r="Q47" i="6"/>
  <c r="Q55" i="6"/>
  <c r="Q16" i="6"/>
  <c r="Q42" i="6"/>
  <c r="D46" i="6" l="1"/>
  <c r="D31" i="6"/>
  <c r="D37" i="6"/>
  <c r="D41" i="6"/>
  <c r="D58" i="6"/>
  <c r="AQ50" i="6" l="1"/>
  <c r="AQ34" i="6"/>
  <c r="AH2" i="6"/>
  <c r="AP34" i="6"/>
  <c r="AN2" i="6"/>
  <c r="BA2" i="6" s="1"/>
  <c r="B34" i="6"/>
  <c r="AP50" i="6"/>
  <c r="AL2" i="6"/>
  <c r="AL50" i="6"/>
  <c r="AN50" i="6"/>
  <c r="BA50" i="6" s="1"/>
  <c r="AH50" i="6"/>
  <c r="A36" i="9"/>
  <c r="AQ2" i="6"/>
  <c r="AN34" i="6"/>
  <c r="BA34" i="6" s="1"/>
  <c r="AI34" i="6"/>
  <c r="AP2" i="6"/>
  <c r="AL34" i="6"/>
  <c r="A77" i="9"/>
  <c r="AH34" i="6"/>
  <c r="B2" i="6"/>
  <c r="AI2" i="6"/>
  <c r="B50" i="6"/>
  <c r="A69" i="9"/>
  <c r="AI50" i="6"/>
  <c r="AO34" i="6"/>
  <c r="AO50" i="6"/>
  <c r="A33" i="9"/>
  <c r="A26" i="9"/>
  <c r="Q34" i="6" l="1"/>
  <c r="AG34" i="6"/>
  <c r="Q50" i="6"/>
  <c r="AG50" i="6"/>
  <c r="AG2" i="6"/>
  <c r="Q2" i="6"/>
  <c r="E88" i="9" l="1"/>
  <c r="E51" i="9"/>
  <c r="E43" i="9"/>
  <c r="E6" i="9"/>
  <c r="E45" i="9"/>
  <c r="E1" i="9"/>
  <c r="E54" i="9"/>
  <c r="E11" i="9"/>
  <c r="E64" i="9"/>
  <c r="E1" i="8"/>
  <c r="E52" i="8"/>
  <c r="E18" i="8"/>
  <c r="E72" i="8"/>
  <c r="E4" i="8"/>
  <c r="E62" i="8"/>
  <c r="E1" i="6"/>
  <c r="E57" i="6"/>
  <c r="E2" i="6"/>
  <c r="E10" i="6"/>
  <c r="E55" i="6"/>
  <c r="E30" i="6"/>
  <c r="D76" i="9"/>
  <c r="D69" i="8"/>
  <c r="D28" i="6"/>
  <c r="D63" i="9"/>
  <c r="D52" i="8"/>
  <c r="D17" i="6"/>
  <c r="D44" i="9"/>
  <c r="D42" i="8"/>
  <c r="D45" i="9"/>
  <c r="D13" i="9"/>
  <c r="D37" i="8"/>
  <c r="D14" i="8"/>
  <c r="D49" i="6"/>
  <c r="D80" i="9"/>
  <c r="D72" i="8"/>
  <c r="D32" i="6"/>
  <c r="D19" i="9"/>
  <c r="D19" i="8"/>
  <c r="D35" i="6"/>
  <c r="D62" i="9"/>
  <c r="D54" i="8"/>
  <c r="D15" i="6"/>
  <c r="E63" i="9"/>
  <c r="D18" i="9"/>
  <c r="D18" i="8"/>
  <c r="D38" i="6"/>
  <c r="D3" i="9"/>
  <c r="D2" i="8"/>
  <c r="D53" i="6"/>
  <c r="D4" i="9"/>
  <c r="D30" i="9"/>
  <c r="D89" i="9"/>
  <c r="D27" i="8"/>
  <c r="D6" i="8"/>
  <c r="D76" i="8"/>
  <c r="E42" i="6" l="1"/>
  <c r="E58" i="6"/>
  <c r="E5" i="6"/>
  <c r="E32" i="6"/>
  <c r="E56" i="6"/>
  <c r="E20" i="8"/>
  <c r="E39" i="8"/>
  <c r="E79" i="8"/>
  <c r="E56" i="8"/>
  <c r="E19" i="8"/>
  <c r="E75" i="8"/>
  <c r="E13" i="8"/>
  <c r="E79" i="9"/>
  <c r="E37" i="9"/>
  <c r="E74" i="9"/>
  <c r="E62" i="9"/>
  <c r="E41" i="9"/>
  <c r="E53" i="9"/>
  <c r="E4" i="6"/>
  <c r="E17" i="6"/>
  <c r="E41" i="6"/>
  <c r="E47" i="6"/>
  <c r="E46" i="6"/>
  <c r="E37" i="8"/>
  <c r="E67" i="8"/>
  <c r="E24" i="8"/>
  <c r="E63" i="8"/>
  <c r="E60" i="9"/>
  <c r="E77" i="9"/>
  <c r="E58" i="9"/>
  <c r="E32" i="9"/>
  <c r="E83" i="9"/>
  <c r="E10" i="9"/>
  <c r="E14" i="9"/>
  <c r="E7" i="6"/>
  <c r="E43" i="6"/>
  <c r="E64" i="8"/>
  <c r="E77" i="8"/>
  <c r="E23" i="8"/>
  <c r="E54" i="8"/>
  <c r="E6" i="8"/>
  <c r="E11" i="8"/>
  <c r="E40" i="9"/>
  <c r="E69" i="9"/>
  <c r="E21" i="9"/>
  <c r="E66" i="9"/>
  <c r="E9" i="9"/>
  <c r="E22" i="9"/>
  <c r="E15" i="9"/>
  <c r="E28" i="6"/>
  <c r="E20" i="6"/>
  <c r="E23" i="6"/>
  <c r="E18" i="6"/>
  <c r="E48" i="6"/>
  <c r="E40" i="8"/>
  <c r="E45" i="8"/>
  <c r="E66" i="8"/>
  <c r="E33" i="8"/>
  <c r="E14" i="8"/>
  <c r="E42" i="8"/>
  <c r="E68" i="9"/>
  <c r="E29" i="9"/>
  <c r="E33" i="9"/>
  <c r="E44" i="9"/>
  <c r="E34" i="9"/>
  <c r="E25" i="9"/>
  <c r="E61" i="9"/>
  <c r="E16" i="6"/>
  <c r="E24" i="6"/>
  <c r="E19" i="6"/>
  <c r="E13" i="6"/>
  <c r="E26" i="8"/>
  <c r="E47" i="8"/>
  <c r="E27" i="8"/>
  <c r="E53" i="8"/>
  <c r="E31" i="8"/>
  <c r="E38" i="9"/>
  <c r="E87" i="9"/>
  <c r="E89" i="9"/>
  <c r="E19" i="9"/>
  <c r="E84" i="9"/>
  <c r="E20" i="9"/>
  <c r="E37" i="6"/>
  <c r="E14" i="6"/>
  <c r="E25" i="6"/>
  <c r="E50" i="6"/>
  <c r="E30" i="8"/>
  <c r="E69" i="8"/>
  <c r="E25" i="8"/>
  <c r="E21" i="8"/>
  <c r="E35" i="8"/>
  <c r="E73" i="8"/>
  <c r="E78" i="9"/>
  <c r="E28" i="9"/>
  <c r="E27" i="9"/>
  <c r="E8" i="9"/>
  <c r="E80" i="9"/>
  <c r="E47" i="9"/>
  <c r="E76" i="9"/>
  <c r="E29" i="6"/>
  <c r="E26" i="6"/>
  <c r="E45" i="6"/>
  <c r="E22" i="6"/>
  <c r="E40" i="6"/>
  <c r="E78" i="8"/>
  <c r="E34" i="8"/>
  <c r="E65" i="8"/>
  <c r="E12" i="8"/>
  <c r="E2" i="8"/>
  <c r="E76" i="8"/>
  <c r="E29" i="8"/>
  <c r="E55" i="8"/>
  <c r="E81" i="8"/>
  <c r="E9" i="8"/>
  <c r="E71" i="9"/>
  <c r="E13" i="9"/>
  <c r="E5" i="9"/>
  <c r="E36" i="9"/>
  <c r="E30" i="9"/>
  <c r="E55" i="9"/>
  <c r="E81" i="9"/>
  <c r="F23" i="9"/>
  <c r="F8" i="9"/>
  <c r="F1" i="9"/>
  <c r="F9" i="9"/>
  <c r="F29" i="9"/>
  <c r="F8" i="8"/>
  <c r="F1" i="8"/>
  <c r="F24" i="8"/>
  <c r="F9" i="8"/>
  <c r="F17" i="8"/>
  <c r="F3" i="8"/>
  <c r="F4" i="8"/>
  <c r="F1" i="6"/>
  <c r="F5" i="6"/>
  <c r="F58" i="6"/>
  <c r="F46" i="6"/>
  <c r="F37" i="6"/>
  <c r="F13" i="6"/>
  <c r="F29" i="6"/>
  <c r="F57" i="6"/>
  <c r="F22" i="9"/>
  <c r="F25" i="9"/>
  <c r="E21" i="6"/>
  <c r="E35" i="6"/>
  <c r="E15" i="6"/>
  <c r="E80" i="8"/>
  <c r="E7" i="8"/>
  <c r="E70" i="8"/>
  <c r="E48" i="8"/>
  <c r="E83" i="8"/>
  <c r="E58" i="8"/>
  <c r="E41" i="8"/>
  <c r="E49" i="8"/>
  <c r="E70" i="9"/>
  <c r="E86" i="9"/>
  <c r="E42" i="9"/>
  <c r="E23" i="9"/>
  <c r="E57" i="9"/>
  <c r="E3" i="9"/>
  <c r="E56" i="9"/>
  <c r="E31" i="6"/>
  <c r="E53" i="6"/>
  <c r="E6" i="6"/>
  <c r="E51" i="6"/>
  <c r="E15" i="8"/>
  <c r="E32" i="8"/>
  <c r="E17" i="8"/>
  <c r="E5" i="8"/>
  <c r="E82" i="8"/>
  <c r="E60" i="8"/>
  <c r="E2" i="9"/>
  <c r="E7" i="9"/>
  <c r="E72" i="9"/>
  <c r="E26" i="9"/>
  <c r="E35" i="9"/>
  <c r="E4" i="9"/>
  <c r="E73" i="9"/>
  <c r="E8" i="6"/>
  <c r="E38" i="6"/>
  <c r="E9" i="6"/>
  <c r="E49" i="6"/>
  <c r="E54" i="6"/>
  <c r="E38" i="8"/>
  <c r="E8" i="8"/>
  <c r="E3" i="8"/>
  <c r="E36" i="8"/>
  <c r="E57" i="8"/>
  <c r="E49" i="9"/>
  <c r="E17" i="9"/>
  <c r="E59" i="9"/>
  <c r="E50" i="9"/>
  <c r="E46" i="9"/>
  <c r="E44" i="6"/>
  <c r="E34" i="6"/>
  <c r="E11" i="6"/>
  <c r="E36" i="6"/>
  <c r="E51" i="8"/>
  <c r="E44" i="8"/>
  <c r="E46" i="8"/>
  <c r="E50" i="8"/>
  <c r="E71" i="8"/>
  <c r="E61" i="8"/>
  <c r="E39" i="9"/>
  <c r="E18" i="9"/>
  <c r="E85" i="9"/>
  <c r="E52" i="9"/>
  <c r="E67" i="9"/>
  <c r="G10" i="9" l="1"/>
  <c r="G30" i="9"/>
  <c r="G19" i="9"/>
  <c r="G11" i="9"/>
  <c r="G1" i="9"/>
  <c r="G89" i="9"/>
  <c r="G4" i="9"/>
  <c r="G1" i="8"/>
  <c r="G6" i="8"/>
  <c r="G27" i="8"/>
  <c r="G76" i="8"/>
  <c r="G1" i="6"/>
  <c r="G55" i="6"/>
  <c r="G57" i="9"/>
  <c r="G72" i="8"/>
  <c r="F34" i="6"/>
  <c r="F7" i="6"/>
  <c r="F41" i="6"/>
  <c r="F20" i="6"/>
  <c r="F64" i="8"/>
  <c r="F76" i="8"/>
  <c r="F7" i="8"/>
  <c r="F35" i="8"/>
  <c r="F79" i="8"/>
  <c r="F62" i="8"/>
  <c r="F64" i="9"/>
  <c r="F55" i="9"/>
  <c r="F28" i="9"/>
  <c r="F18" i="9"/>
  <c r="F44" i="9"/>
  <c r="F35" i="9"/>
  <c r="F84" i="9"/>
  <c r="F13" i="9"/>
  <c r="F18" i="6"/>
  <c r="F21" i="6"/>
  <c r="F56" i="6"/>
  <c r="F36" i="6"/>
  <c r="F51" i="8"/>
  <c r="F31" i="8"/>
  <c r="F55" i="8"/>
  <c r="F53" i="8"/>
  <c r="F12" i="8"/>
  <c r="F70" i="9"/>
  <c r="F20" i="9"/>
  <c r="F86" i="9"/>
  <c r="F42" i="9"/>
  <c r="F80" i="9"/>
  <c r="F4" i="9"/>
  <c r="F26" i="8"/>
  <c r="F19" i="9"/>
  <c r="F24" i="6"/>
  <c r="F38" i="6"/>
  <c r="F8" i="6"/>
  <c r="F16" i="6"/>
  <c r="F34" i="8"/>
  <c r="F81" i="8"/>
  <c r="F19" i="8"/>
  <c r="F41" i="8"/>
  <c r="F45" i="8"/>
  <c r="F71" i="9"/>
  <c r="F76" i="9"/>
  <c r="F74" i="9"/>
  <c r="F72" i="9"/>
  <c r="F36" i="9"/>
  <c r="F30" i="9"/>
  <c r="F46" i="9"/>
  <c r="F47" i="6"/>
  <c r="F17" i="6"/>
  <c r="F45" i="6"/>
  <c r="F2" i="6"/>
  <c r="F6" i="6"/>
  <c r="F2" i="8"/>
  <c r="F6" i="8"/>
  <c r="F80" i="8"/>
  <c r="F72" i="8"/>
  <c r="F46" i="8"/>
  <c r="F23" i="8"/>
  <c r="F63" i="8"/>
  <c r="F81" i="9"/>
  <c r="F54" i="9"/>
  <c r="F59" i="9"/>
  <c r="F38" i="9"/>
  <c r="F63" i="9"/>
  <c r="F47" i="8"/>
  <c r="F69" i="9"/>
  <c r="F35" i="6"/>
  <c r="F48" i="6"/>
  <c r="F44" i="6"/>
  <c r="F4" i="6"/>
  <c r="F9" i="6"/>
  <c r="F66" i="8"/>
  <c r="F30" i="8"/>
  <c r="F11" i="8"/>
  <c r="F70" i="8"/>
  <c r="F61" i="8"/>
  <c r="F77" i="9"/>
  <c r="F56" i="9"/>
  <c r="F58" i="9"/>
  <c r="F85" i="9"/>
  <c r="F26" i="9"/>
  <c r="F50" i="9"/>
  <c r="F53" i="9"/>
  <c r="F54" i="8"/>
  <c r="F61" i="9"/>
  <c r="F32" i="6"/>
  <c r="F25" i="6"/>
  <c r="F28" i="6"/>
  <c r="F51" i="6"/>
  <c r="F50" i="8"/>
  <c r="F13" i="8"/>
  <c r="F67" i="8"/>
  <c r="F71" i="8"/>
  <c r="F60" i="9"/>
  <c r="F73" i="9"/>
  <c r="F21" i="9"/>
  <c r="F40" i="9"/>
  <c r="F62" i="9"/>
  <c r="F67" i="9"/>
  <c r="F88" i="9"/>
  <c r="F78" i="8"/>
  <c r="F40" i="6"/>
  <c r="F42" i="6"/>
  <c r="F14" i="6"/>
  <c r="F49" i="6"/>
  <c r="F29" i="8"/>
  <c r="F39" i="8"/>
  <c r="F18" i="8"/>
  <c r="F37" i="8"/>
  <c r="F58" i="8"/>
  <c r="F49" i="9"/>
  <c r="F33" i="9"/>
  <c r="F7" i="9"/>
  <c r="F43" i="9"/>
  <c r="F41" i="9"/>
  <c r="F14" i="9"/>
  <c r="F43" i="6"/>
  <c r="F10" i="6"/>
  <c r="F23" i="6"/>
  <c r="F55" i="6"/>
  <c r="F27" i="8"/>
  <c r="F38" i="8"/>
  <c r="F82" i="8"/>
  <c r="F56" i="8"/>
  <c r="F14" i="8"/>
  <c r="F60" i="8"/>
  <c r="F33" i="8"/>
  <c r="F87" i="9"/>
  <c r="F78" i="9"/>
  <c r="F89" i="9"/>
  <c r="F83" i="9"/>
  <c r="F51" i="9"/>
  <c r="F15" i="9"/>
  <c r="F44" i="8"/>
  <c r="F5" i="9"/>
  <c r="F15" i="6"/>
  <c r="F22" i="6"/>
  <c r="F19" i="6"/>
  <c r="F54" i="6"/>
  <c r="F83" i="8"/>
  <c r="F73" i="8"/>
  <c r="F75" i="8"/>
  <c r="F52" i="8"/>
  <c r="F69" i="8"/>
  <c r="F68" i="9"/>
  <c r="F6" i="9"/>
  <c r="F52" i="9"/>
  <c r="F45" i="9"/>
  <c r="F79" i="9"/>
  <c r="F10" i="9"/>
  <c r="F3" i="9"/>
  <c r="F26" i="6"/>
  <c r="F31" i="6"/>
  <c r="F30" i="6"/>
  <c r="F50" i="6"/>
  <c r="F21" i="8"/>
  <c r="F40" i="8"/>
  <c r="F57" i="8"/>
  <c r="F49" i="8"/>
  <c r="F36" i="8"/>
  <c r="F48" i="8"/>
  <c r="F65" i="8"/>
  <c r="F39" i="9"/>
  <c r="F2" i="9"/>
  <c r="F27" i="9"/>
  <c r="F32" i="9"/>
  <c r="F47" i="9"/>
  <c r="F11" i="6"/>
  <c r="F53" i="6"/>
  <c r="F77" i="8"/>
  <c r="F20" i="8"/>
  <c r="F25" i="8"/>
  <c r="F32" i="8"/>
  <c r="F15" i="8"/>
  <c r="F5" i="8"/>
  <c r="F42" i="8"/>
  <c r="F37" i="9"/>
  <c r="F11" i="9"/>
  <c r="F34" i="9"/>
  <c r="F17" i="9"/>
  <c r="F66" i="9"/>
  <c r="F57" i="9"/>
  <c r="G31" i="6" l="1"/>
  <c r="G30" i="6"/>
  <c r="G49" i="6"/>
  <c r="G42" i="6"/>
  <c r="G33" i="8"/>
  <c r="G79" i="8"/>
  <c r="G9" i="8"/>
  <c r="G56" i="8"/>
  <c r="G52" i="8"/>
  <c r="G19" i="8"/>
  <c r="G5" i="8"/>
  <c r="G2" i="9"/>
  <c r="G3" i="9"/>
  <c r="G71" i="9"/>
  <c r="G7" i="9"/>
  <c r="G42" i="9"/>
  <c r="G37" i="9"/>
  <c r="G35" i="9"/>
  <c r="G58" i="6"/>
  <c r="G46" i="6"/>
  <c r="G71" i="8"/>
  <c r="G32" i="8"/>
  <c r="G7" i="8"/>
  <c r="G64" i="9"/>
  <c r="G17" i="9"/>
  <c r="G72" i="9"/>
  <c r="H1" i="9"/>
  <c r="H1" i="8"/>
  <c r="H1" i="6"/>
  <c r="H36" i="9"/>
  <c r="H26" i="9"/>
  <c r="G25" i="6"/>
  <c r="G13" i="6"/>
  <c r="G35" i="6"/>
  <c r="G9" i="6"/>
  <c r="G3" i="8"/>
  <c r="G67" i="8"/>
  <c r="G54" i="8"/>
  <c r="G26" i="8"/>
  <c r="G14" i="8"/>
  <c r="G65" i="8"/>
  <c r="G73" i="9"/>
  <c r="G46" i="9"/>
  <c r="G68" i="9"/>
  <c r="G18" i="9"/>
  <c r="G59" i="9"/>
  <c r="G32" i="9"/>
  <c r="G80" i="9"/>
  <c r="G40" i="6"/>
  <c r="G53" i="8"/>
  <c r="G57" i="8"/>
  <c r="G81" i="9"/>
  <c r="G48" i="6"/>
  <c r="G4" i="6"/>
  <c r="G17" i="6"/>
  <c r="G7" i="6"/>
  <c r="G4" i="8"/>
  <c r="G23" i="8"/>
  <c r="G37" i="8"/>
  <c r="G35" i="8"/>
  <c r="G46" i="8"/>
  <c r="G18" i="8"/>
  <c r="G83" i="8"/>
  <c r="G20" i="9"/>
  <c r="G63" i="9"/>
  <c r="G40" i="9"/>
  <c r="G74" i="9"/>
  <c r="G85" i="9"/>
  <c r="G44" i="9"/>
  <c r="G57" i="6"/>
  <c r="G47" i="6"/>
  <c r="G24" i="6"/>
  <c r="G37" i="6"/>
  <c r="G45" i="8"/>
  <c r="G36" i="8"/>
  <c r="G49" i="8"/>
  <c r="G31" i="8"/>
  <c r="G73" i="8"/>
  <c r="G41" i="8"/>
  <c r="G70" i="9"/>
  <c r="G53" i="9"/>
  <c r="G38" i="9"/>
  <c r="G54" i="9"/>
  <c r="G78" i="9"/>
  <c r="G62" i="9"/>
  <c r="G67" i="9"/>
  <c r="G11" i="6"/>
  <c r="G10" i="6"/>
  <c r="G2" i="6"/>
  <c r="G22" i="6"/>
  <c r="G75" i="8"/>
  <c r="G29" i="8"/>
  <c r="G55" i="8"/>
  <c r="G78" i="8"/>
  <c r="G63" i="8"/>
  <c r="G44" i="8"/>
  <c r="G61" i="9"/>
  <c r="G88" i="9"/>
  <c r="G79" i="9"/>
  <c r="G58" i="9"/>
  <c r="G43" i="9"/>
  <c r="G41" i="9"/>
  <c r="G32" i="6"/>
  <c r="G14" i="6"/>
  <c r="G28" i="6"/>
  <c r="G8" i="6"/>
  <c r="G26" i="6"/>
  <c r="G21" i="8"/>
  <c r="G39" i="8"/>
  <c r="G34" i="8"/>
  <c r="G13" i="8"/>
  <c r="G38" i="8"/>
  <c r="G76" i="9"/>
  <c r="G14" i="9"/>
  <c r="G6" i="9"/>
  <c r="G21" i="9"/>
  <c r="G83" i="9"/>
  <c r="G51" i="9"/>
  <c r="G6" i="6"/>
  <c r="G18" i="6"/>
  <c r="G16" i="6"/>
  <c r="G56" i="6"/>
  <c r="G43" i="6"/>
  <c r="G12" i="8"/>
  <c r="G82" i="8"/>
  <c r="G58" i="8"/>
  <c r="G69" i="8"/>
  <c r="G2" i="8"/>
  <c r="G70" i="8"/>
  <c r="G56" i="9"/>
  <c r="G15" i="9"/>
  <c r="G9" i="9"/>
  <c r="G33" i="9"/>
  <c r="G8" i="9"/>
  <c r="G39" i="9"/>
  <c r="G15" i="6"/>
  <c r="G45" i="6"/>
  <c r="G34" i="6"/>
  <c r="G60" i="8"/>
  <c r="G24" i="8"/>
  <c r="G8" i="8"/>
  <c r="G47" i="8"/>
  <c r="G30" i="8"/>
  <c r="G48" i="8"/>
  <c r="G69" i="9"/>
  <c r="G34" i="9"/>
  <c r="G36" i="9"/>
  <c r="G45" i="9"/>
  <c r="G22" i="9"/>
  <c r="G41" i="6"/>
  <c r="G19" i="6"/>
  <c r="G36" i="6"/>
  <c r="G5" i="6"/>
  <c r="G11" i="8"/>
  <c r="G25" i="8"/>
  <c r="G61" i="8"/>
  <c r="G51" i="8"/>
  <c r="G77" i="8"/>
  <c r="G15" i="8"/>
  <c r="G42" i="8"/>
  <c r="G77" i="9"/>
  <c r="G29" i="9"/>
  <c r="G28" i="9"/>
  <c r="G52" i="9"/>
  <c r="G23" i="9"/>
  <c r="G66" i="9"/>
  <c r="G25" i="9"/>
  <c r="G53" i="6"/>
  <c r="G29" i="6"/>
  <c r="G23" i="6"/>
  <c r="G44" i="6"/>
  <c r="G50" i="6"/>
  <c r="G62" i="8"/>
  <c r="G64" i="8"/>
  <c r="G66" i="8"/>
  <c r="G17" i="8"/>
  <c r="G20" i="8"/>
  <c r="G50" i="9"/>
  <c r="G87" i="9"/>
  <c r="G13" i="9"/>
  <c r="G27" i="9"/>
  <c r="G26" i="9"/>
  <c r="G47" i="9"/>
  <c r="G84" i="9"/>
  <c r="G51" i="6"/>
  <c r="G38" i="6"/>
  <c r="G21" i="6"/>
  <c r="G20" i="6"/>
  <c r="G54" i="6"/>
  <c r="G40" i="8"/>
  <c r="G80" i="8"/>
  <c r="G81" i="8"/>
  <c r="G50" i="8"/>
  <c r="G55" i="9"/>
  <c r="G60" i="9"/>
  <c r="G86" i="9"/>
  <c r="G5" i="9"/>
  <c r="G49" i="9"/>
  <c r="H50" i="6" l="1"/>
  <c r="H16" i="6"/>
  <c r="H35" i="6"/>
  <c r="H20" i="6"/>
  <c r="H78" i="8"/>
  <c r="H20" i="8"/>
  <c r="H38" i="8"/>
  <c r="H27" i="8"/>
  <c r="H64" i="8"/>
  <c r="H48" i="8"/>
  <c r="H63" i="9"/>
  <c r="H50" i="9"/>
  <c r="H49" i="9"/>
  <c r="H79" i="9"/>
  <c r="H74" i="9"/>
  <c r="H72" i="9"/>
  <c r="H23" i="9"/>
  <c r="H47" i="6"/>
  <c r="H41" i="6"/>
  <c r="H36" i="6"/>
  <c r="H13" i="6"/>
  <c r="H66" i="8"/>
  <c r="H69" i="8"/>
  <c r="H7" i="8"/>
  <c r="H11" i="8"/>
  <c r="H34" i="8"/>
  <c r="H9" i="8"/>
  <c r="H3" i="9"/>
  <c r="H67" i="9"/>
  <c r="H39" i="9"/>
  <c r="H78" i="9"/>
  <c r="H54" i="9"/>
  <c r="H59" i="9"/>
  <c r="H51" i="6"/>
  <c r="H27" i="6"/>
  <c r="H2" i="6"/>
  <c r="H42" i="6"/>
  <c r="H40" i="8"/>
  <c r="H8" i="8"/>
  <c r="H30" i="8"/>
  <c r="H60" i="8"/>
  <c r="H54" i="8"/>
  <c r="H49" i="8"/>
  <c r="H3" i="8"/>
  <c r="H20" i="9"/>
  <c r="H41" i="9"/>
  <c r="H37" i="9"/>
  <c r="H6" i="9"/>
  <c r="H58" i="9"/>
  <c r="H85" i="9"/>
  <c r="H62" i="9"/>
  <c r="H34" i="6"/>
  <c r="H26" i="6"/>
  <c r="H56" i="6"/>
  <c r="H39" i="6"/>
  <c r="H32" i="6"/>
  <c r="H45" i="8"/>
  <c r="H23" i="8"/>
  <c r="H13" i="8"/>
  <c r="H32" i="8"/>
  <c r="H65" i="8"/>
  <c r="H12" i="8"/>
  <c r="H53" i="9"/>
  <c r="H51" i="9"/>
  <c r="H11" i="9"/>
  <c r="H9" i="9"/>
  <c r="H21" i="9"/>
  <c r="H56" i="9"/>
  <c r="H43" i="9"/>
  <c r="H38" i="6"/>
  <c r="H46" i="6"/>
  <c r="H24" i="6"/>
  <c r="H11" i="6"/>
  <c r="H44" i="6"/>
  <c r="H48" i="6"/>
  <c r="H80" i="8"/>
  <c r="H51" i="8"/>
  <c r="H82" i="8"/>
  <c r="H41" i="8"/>
  <c r="H17" i="8"/>
  <c r="H6" i="8"/>
  <c r="H4" i="9"/>
  <c r="H10" i="9"/>
  <c r="H77" i="9"/>
  <c r="H34" i="9"/>
  <c r="H33" i="9"/>
  <c r="H83" i="9"/>
  <c r="H10" i="6"/>
  <c r="H3" i="6"/>
  <c r="H52" i="6"/>
  <c r="H14" i="6"/>
  <c r="H5" i="6"/>
  <c r="H45" i="6"/>
  <c r="H55" i="8"/>
  <c r="H67" i="8"/>
  <c r="H18" i="8"/>
  <c r="H5" i="8"/>
  <c r="H14" i="8"/>
  <c r="H71" i="8"/>
  <c r="H42" i="8"/>
  <c r="H55" i="9"/>
  <c r="H22" i="9"/>
  <c r="H69" i="9"/>
  <c r="H28" i="9"/>
  <c r="H89" i="9"/>
  <c r="H45" i="9"/>
  <c r="H47" i="9"/>
  <c r="H12" i="6"/>
  <c r="H21" i="6"/>
  <c r="H57" i="6"/>
  <c r="H22" i="6"/>
  <c r="H6" i="6"/>
  <c r="H9" i="6"/>
  <c r="H2" i="8"/>
  <c r="H75" i="8"/>
  <c r="H46" i="8"/>
  <c r="H31" i="8"/>
  <c r="H33" i="8"/>
  <c r="H52" i="8"/>
  <c r="H4" i="8"/>
  <c r="H46" i="9"/>
  <c r="H25" i="9"/>
  <c r="H29" i="9"/>
  <c r="H13" i="9"/>
  <c r="H71" i="9"/>
  <c r="H32" i="9"/>
  <c r="H57" i="9"/>
  <c r="H23" i="6"/>
  <c r="H7" i="6"/>
  <c r="H81" i="8"/>
  <c r="H70" i="8"/>
  <c r="H15" i="8"/>
  <c r="H77" i="8"/>
  <c r="H72" i="8"/>
  <c r="H56" i="8"/>
  <c r="H88" i="9"/>
  <c r="H84" i="9"/>
  <c r="H87" i="9"/>
  <c r="H86" i="9"/>
  <c r="H52" i="9"/>
  <c r="H66" i="9"/>
  <c r="H80" i="9"/>
  <c r="H31" i="6"/>
  <c r="H28" i="6"/>
  <c r="H37" i="6"/>
  <c r="H40" i="6"/>
  <c r="H17" i="6"/>
  <c r="H58" i="6"/>
  <c r="H73" i="8"/>
  <c r="H21" i="8"/>
  <c r="H79" i="8"/>
  <c r="H63" i="8"/>
  <c r="H35" i="8"/>
  <c r="H19" i="8"/>
  <c r="H61" i="9"/>
  <c r="H81" i="9"/>
  <c r="H64" i="9"/>
  <c r="H60" i="9"/>
  <c r="H27" i="9"/>
  <c r="H44" i="9"/>
  <c r="H30" i="9"/>
  <c r="H43" i="6"/>
  <c r="H4" i="6"/>
  <c r="H33" i="6"/>
  <c r="H54" i="6"/>
  <c r="H83" i="8"/>
  <c r="H36" i="8"/>
  <c r="H39" i="8"/>
  <c r="H62" i="8"/>
  <c r="H26" i="8"/>
  <c r="H76" i="9"/>
  <c r="H68" i="9"/>
  <c r="H7" i="9"/>
  <c r="H73" i="9"/>
  <c r="H8" i="6"/>
  <c r="H53" i="6"/>
  <c r="H25" i="6"/>
  <c r="H15" i="6"/>
  <c r="H19" i="6"/>
  <c r="H53" i="8"/>
  <c r="H29" i="8"/>
  <c r="H50" i="8"/>
  <c r="H37" i="8"/>
  <c r="H25" i="8"/>
  <c r="H61" i="8"/>
  <c r="H14" i="9"/>
  <c r="H35" i="9"/>
  <c r="H70" i="9"/>
  <c r="H40" i="9"/>
  <c r="H17" i="9"/>
  <c r="H5" i="9"/>
  <c r="H8" i="9"/>
  <c r="I44" i="9"/>
  <c r="I1" i="9"/>
  <c r="I70" i="9"/>
  <c r="I7" i="9"/>
  <c r="I2" i="9"/>
  <c r="I86" i="9"/>
  <c r="I64" i="9"/>
  <c r="I56" i="9"/>
  <c r="I35" i="9"/>
  <c r="I41" i="9"/>
  <c r="I5" i="8"/>
  <c r="I1" i="8"/>
  <c r="I4" i="8"/>
  <c r="I11" i="8"/>
  <c r="I79" i="8"/>
  <c r="I33" i="8"/>
  <c r="I3" i="8"/>
  <c r="I41" i="8"/>
  <c r="I6" i="8"/>
  <c r="I54" i="6"/>
  <c r="I1" i="6"/>
  <c r="I37" i="6"/>
  <c r="I36" i="6"/>
  <c r="I6" i="6"/>
  <c r="I23" i="6"/>
  <c r="I46" i="6"/>
  <c r="I10" i="6"/>
  <c r="I35" i="6"/>
  <c r="I32" i="9"/>
  <c r="H55" i="6"/>
  <c r="H49" i="6"/>
  <c r="H29" i="6"/>
  <c r="H18" i="6"/>
  <c r="H30" i="6"/>
  <c r="H76" i="8"/>
  <c r="H24" i="8"/>
  <c r="H44" i="8"/>
  <c r="H47" i="8"/>
  <c r="H58" i="8"/>
  <c r="H57" i="8"/>
  <c r="H15" i="9"/>
  <c r="H19" i="9"/>
  <c r="H2" i="9"/>
  <c r="H38" i="9"/>
  <c r="H18" i="9"/>
  <c r="H42" i="9"/>
  <c r="I18" i="6" l="1"/>
  <c r="I40" i="6"/>
  <c r="I7" i="6"/>
  <c r="I34" i="6"/>
  <c r="I20" i="6"/>
  <c r="I32" i="8"/>
  <c r="I83" i="8"/>
  <c r="I37" i="8"/>
  <c r="I39" i="8"/>
  <c r="I80" i="8"/>
  <c r="I75" i="8"/>
  <c r="I67" i="9"/>
  <c r="I57" i="9"/>
  <c r="I81" i="9"/>
  <c r="I60" i="9"/>
  <c r="I13" i="9"/>
  <c r="I27" i="9"/>
  <c r="I66" i="9"/>
  <c r="I2" i="6"/>
  <c r="I30" i="6"/>
  <c r="I5" i="6"/>
  <c r="I22" i="6"/>
  <c r="I46" i="8"/>
  <c r="I38" i="8"/>
  <c r="I51" i="8"/>
  <c r="I44" i="8"/>
  <c r="I31" i="8"/>
  <c r="I65" i="8"/>
  <c r="I22" i="9"/>
  <c r="I19" i="9"/>
  <c r="I73" i="9"/>
  <c r="I68" i="9"/>
  <c r="I52" i="9"/>
  <c r="I9" i="6"/>
  <c r="I21" i="6"/>
  <c r="I28" i="6"/>
  <c r="I15" i="8"/>
  <c r="I64" i="8"/>
  <c r="I35" i="8"/>
  <c r="I24" i="8"/>
  <c r="I69" i="8"/>
  <c r="I70" i="8"/>
  <c r="I51" i="9"/>
  <c r="I30" i="9"/>
  <c r="I40" i="9"/>
  <c r="I5" i="9"/>
  <c r="I8" i="9"/>
  <c r="I44" i="6"/>
  <c r="I32" i="6"/>
  <c r="I16" i="6"/>
  <c r="I55" i="6"/>
  <c r="I17" i="6"/>
  <c r="I12" i="8"/>
  <c r="I73" i="8"/>
  <c r="I61" i="8"/>
  <c r="I63" i="8"/>
  <c r="I57" i="8"/>
  <c r="I49" i="8"/>
  <c r="I25" i="9"/>
  <c r="I63" i="9"/>
  <c r="I49" i="9"/>
  <c r="I38" i="9"/>
  <c r="I17" i="9"/>
  <c r="I42" i="9"/>
  <c r="I36" i="9"/>
  <c r="I27" i="8"/>
  <c r="I20" i="8"/>
  <c r="I26" i="8"/>
  <c r="I54" i="8"/>
  <c r="I13" i="8"/>
  <c r="I76" i="8"/>
  <c r="I2" i="8"/>
  <c r="I3" i="9"/>
  <c r="I53" i="9"/>
  <c r="I39" i="9"/>
  <c r="I79" i="9"/>
  <c r="I18" i="9"/>
  <c r="I72" i="9"/>
  <c r="I23" i="9"/>
  <c r="I41" i="6"/>
  <c r="I51" i="6"/>
  <c r="I11" i="6"/>
  <c r="I45" i="6"/>
  <c r="I36" i="8"/>
  <c r="I78" i="8"/>
  <c r="I82" i="8"/>
  <c r="I72" i="8"/>
  <c r="I62" i="8"/>
  <c r="I9" i="8"/>
  <c r="I42" i="8"/>
  <c r="I4" i="9"/>
  <c r="I88" i="9"/>
  <c r="I37" i="9"/>
  <c r="I71" i="9"/>
  <c r="I74" i="9"/>
  <c r="I59" i="9"/>
  <c r="I26" i="9"/>
  <c r="J8" i="9"/>
  <c r="J9" i="9"/>
  <c r="J20" i="9"/>
  <c r="J29" i="9"/>
  <c r="J3" i="9"/>
  <c r="J1" i="9"/>
  <c r="J1" i="8"/>
  <c r="J1" i="6"/>
  <c r="J58" i="6"/>
  <c r="J2" i="8"/>
  <c r="J24" i="8"/>
  <c r="J57" i="6"/>
  <c r="J53" i="6"/>
  <c r="J8" i="8"/>
  <c r="J21" i="6"/>
  <c r="J9" i="8"/>
  <c r="J23" i="9"/>
  <c r="J26" i="9"/>
  <c r="I43" i="6"/>
  <c r="I25" i="6"/>
  <c r="I14" i="6"/>
  <c r="I49" i="6"/>
  <c r="I57" i="6"/>
  <c r="I18" i="8"/>
  <c r="I67" i="8"/>
  <c r="I30" i="8"/>
  <c r="I50" i="8"/>
  <c r="I34" i="8"/>
  <c r="I66" i="8"/>
  <c r="I84" i="9"/>
  <c r="I14" i="9"/>
  <c r="I11" i="9"/>
  <c r="I78" i="9"/>
  <c r="I54" i="9"/>
  <c r="I85" i="9"/>
  <c r="I80" i="9"/>
  <c r="I56" i="6"/>
  <c r="I26" i="6"/>
  <c r="I58" i="6"/>
  <c r="I23" i="8"/>
  <c r="I55" i="8"/>
  <c r="I71" i="8"/>
  <c r="I81" i="8"/>
  <c r="I14" i="8"/>
  <c r="I40" i="8"/>
  <c r="I55" i="9"/>
  <c r="I15" i="9"/>
  <c r="I77" i="9"/>
  <c r="I6" i="9"/>
  <c r="I58" i="9"/>
  <c r="I46" i="9"/>
  <c r="I62" i="9"/>
  <c r="I29" i="6"/>
  <c r="I13" i="6"/>
  <c r="I48" i="6"/>
  <c r="I8" i="6"/>
  <c r="I50" i="6"/>
  <c r="I17" i="8"/>
  <c r="I45" i="8"/>
  <c r="I21" i="8"/>
  <c r="I29" i="8"/>
  <c r="I25" i="8"/>
  <c r="I19" i="8"/>
  <c r="I50" i="9"/>
  <c r="I61" i="9"/>
  <c r="I69" i="9"/>
  <c r="I9" i="9"/>
  <c r="I21" i="9"/>
  <c r="I43" i="9"/>
  <c r="I53" i="6"/>
  <c r="I42" i="6"/>
  <c r="I24" i="6"/>
  <c r="I19" i="6"/>
  <c r="I38" i="6"/>
  <c r="I60" i="8"/>
  <c r="I58" i="8"/>
  <c r="I8" i="8"/>
  <c r="I47" i="8"/>
  <c r="I52" i="8"/>
  <c r="I10" i="9"/>
  <c r="I20" i="9"/>
  <c r="I29" i="9"/>
  <c r="I34" i="9"/>
  <c r="I33" i="9"/>
  <c r="I45" i="9"/>
  <c r="I83" i="9"/>
  <c r="I4" i="6"/>
  <c r="I47" i="6"/>
  <c r="I15" i="6"/>
  <c r="I31" i="6"/>
  <c r="I77" i="8"/>
  <c r="I53" i="8"/>
  <c r="I48" i="8"/>
  <c r="I7" i="8"/>
  <c r="I56" i="8"/>
  <c r="I47" i="9"/>
  <c r="I76" i="9"/>
  <c r="I87" i="9"/>
  <c r="I28" i="9"/>
  <c r="I89" i="9"/>
  <c r="J11" i="6" l="1"/>
  <c r="J35" i="6"/>
  <c r="J42" i="6"/>
  <c r="J7" i="6"/>
  <c r="J5" i="6"/>
  <c r="J25" i="6"/>
  <c r="J37" i="6"/>
  <c r="J23" i="6"/>
  <c r="J76" i="8"/>
  <c r="J45" i="8"/>
  <c r="J62" i="9"/>
  <c r="J88" i="9"/>
  <c r="J37" i="9"/>
  <c r="J79" i="9"/>
  <c r="J61" i="9"/>
  <c r="J5" i="9"/>
  <c r="J32" i="6"/>
  <c r="J28" i="6"/>
  <c r="J47" i="6"/>
  <c r="J41" i="6"/>
  <c r="J44" i="6"/>
  <c r="J33" i="8"/>
  <c r="J4" i="6"/>
  <c r="J57" i="8"/>
  <c r="J19" i="6"/>
  <c r="J13" i="6"/>
  <c r="J51" i="6"/>
  <c r="J6" i="6"/>
  <c r="J24" i="6"/>
  <c r="J50" i="8"/>
  <c r="J47" i="9"/>
  <c r="J43" i="9"/>
  <c r="J15" i="9"/>
  <c r="J77" i="9"/>
  <c r="J22" i="9"/>
  <c r="J54" i="9"/>
  <c r="J72" i="9"/>
  <c r="J79" i="8"/>
  <c r="J49" i="6"/>
  <c r="J34" i="6"/>
  <c r="J44" i="8"/>
  <c r="J50" i="9"/>
  <c r="J80" i="9"/>
  <c r="J14" i="9"/>
  <c r="J11" i="9"/>
  <c r="J41" i="9"/>
  <c r="J74" i="9"/>
  <c r="J42" i="9"/>
  <c r="J40" i="6"/>
  <c r="J66" i="8"/>
  <c r="J17" i="6"/>
  <c r="J58" i="8"/>
  <c r="J83" i="8"/>
  <c r="J25" i="8"/>
  <c r="J20" i="6"/>
  <c r="J48" i="6"/>
  <c r="J36" i="6"/>
  <c r="J30" i="9"/>
  <c r="J83" i="9"/>
  <c r="J76" i="9"/>
  <c r="J69" i="9"/>
  <c r="J58" i="9"/>
  <c r="J59" i="9"/>
  <c r="J36" i="8"/>
  <c r="J14" i="8"/>
  <c r="J32" i="8"/>
  <c r="J60" i="8"/>
  <c r="J20" i="8"/>
  <c r="J31" i="6"/>
  <c r="J38" i="8"/>
  <c r="J40" i="8"/>
  <c r="J45" i="6"/>
  <c r="J14" i="6"/>
  <c r="J12" i="8"/>
  <c r="J67" i="9"/>
  <c r="J25" i="9"/>
  <c r="J81" i="9"/>
  <c r="J78" i="9"/>
  <c r="J21" i="9"/>
  <c r="J85" i="9"/>
  <c r="J67" i="8"/>
  <c r="J80" i="8"/>
  <c r="J41" i="8"/>
  <c r="J62" i="8"/>
  <c r="J15" i="8"/>
  <c r="J77" i="8"/>
  <c r="J61" i="8"/>
  <c r="J30" i="8"/>
  <c r="J2" i="6"/>
  <c r="J16" i="6"/>
  <c r="J73" i="8"/>
  <c r="J35" i="9"/>
  <c r="J84" i="9"/>
  <c r="J56" i="9"/>
  <c r="J87" i="9"/>
  <c r="J6" i="9"/>
  <c r="J33" i="9"/>
  <c r="J32" i="9"/>
  <c r="K4" i="9"/>
  <c r="K89" i="9"/>
  <c r="K21" i="9"/>
  <c r="K11" i="9"/>
  <c r="K30" i="9"/>
  <c r="K1" i="9"/>
  <c r="K1" i="8"/>
  <c r="K27" i="8"/>
  <c r="K76" i="8"/>
  <c r="K6" i="8"/>
  <c r="K29" i="8"/>
  <c r="K40" i="8"/>
  <c r="K1" i="6"/>
  <c r="K35" i="6"/>
  <c r="K7" i="6"/>
  <c r="K45" i="6"/>
  <c r="K85" i="9"/>
  <c r="K54" i="9"/>
  <c r="J34" i="8"/>
  <c r="J8" i="6"/>
  <c r="J37" i="8"/>
  <c r="J49" i="8"/>
  <c r="J47" i="8"/>
  <c r="J6" i="8"/>
  <c r="J78" i="8"/>
  <c r="J15" i="6"/>
  <c r="J19" i="9"/>
  <c r="J55" i="9"/>
  <c r="J73" i="9"/>
  <c r="J60" i="9"/>
  <c r="J89" i="9"/>
  <c r="J66" i="9"/>
  <c r="J21" i="8"/>
  <c r="J69" i="8"/>
  <c r="J22" i="6"/>
  <c r="J75" i="8"/>
  <c r="J46" i="8"/>
  <c r="J71" i="8"/>
  <c r="J64" i="8"/>
  <c r="J7" i="8"/>
  <c r="J27" i="8"/>
  <c r="J23" i="8"/>
  <c r="J50" i="6"/>
  <c r="J57" i="9"/>
  <c r="J71" i="9"/>
  <c r="J34" i="9"/>
  <c r="J17" i="9"/>
  <c r="J3" i="8"/>
  <c r="J11" i="8"/>
  <c r="J38" i="6"/>
  <c r="J54" i="8"/>
  <c r="J17" i="8"/>
  <c r="J52" i="8"/>
  <c r="J19" i="8"/>
  <c r="J5" i="8"/>
  <c r="J51" i="8"/>
  <c r="J51" i="9"/>
  <c r="J4" i="9"/>
  <c r="J70" i="9"/>
  <c r="J64" i="9"/>
  <c r="J28" i="9"/>
  <c r="J18" i="9"/>
  <c r="J55" i="8"/>
  <c r="J29" i="6"/>
  <c r="J10" i="6"/>
  <c r="J30" i="6"/>
  <c r="J82" i="8"/>
  <c r="J39" i="8"/>
  <c r="J70" i="8"/>
  <c r="J72" i="8"/>
  <c r="J42" i="8"/>
  <c r="J55" i="6"/>
  <c r="J46" i="9"/>
  <c r="J2" i="9"/>
  <c r="J68" i="9"/>
  <c r="J13" i="9"/>
  <c r="J52" i="9"/>
  <c r="J36" i="9"/>
  <c r="J31" i="8"/>
  <c r="J43" i="6"/>
  <c r="J35" i="8"/>
  <c r="J9" i="6"/>
  <c r="J18" i="6"/>
  <c r="J53" i="8"/>
  <c r="J18" i="8"/>
  <c r="J48" i="8"/>
  <c r="J13" i="8"/>
  <c r="J65" i="8"/>
  <c r="J26" i="8"/>
  <c r="J45" i="9"/>
  <c r="J63" i="9"/>
  <c r="J49" i="9"/>
  <c r="J40" i="9"/>
  <c r="J86" i="9"/>
  <c r="J27" i="9"/>
  <c r="J26" i="6"/>
  <c r="J81" i="8"/>
  <c r="J46" i="6"/>
  <c r="J56" i="6"/>
  <c r="J29" i="8"/>
  <c r="J54" i="6"/>
  <c r="J63" i="8"/>
  <c r="J56" i="8"/>
  <c r="J4" i="8"/>
  <c r="J44" i="9"/>
  <c r="J53" i="9"/>
  <c r="J39" i="9"/>
  <c r="J38" i="9"/>
  <c r="J10" i="9"/>
  <c r="J7" i="9"/>
  <c r="L7" i="9" l="1"/>
  <c r="L28" i="9"/>
  <c r="L6" i="9"/>
  <c r="L38" i="9"/>
  <c r="L39" i="9"/>
  <c r="L4" i="9"/>
  <c r="L22" i="9"/>
  <c r="L59" i="9"/>
  <c r="L5" i="9"/>
  <c r="L1" i="9"/>
  <c r="L36" i="9"/>
  <c r="L23" i="8"/>
  <c r="L1" i="8"/>
  <c r="L7" i="8"/>
  <c r="L12" i="8"/>
  <c r="L9" i="8"/>
  <c r="L62" i="8"/>
  <c r="L79" i="8"/>
  <c r="L50" i="8"/>
  <c r="L66" i="8"/>
  <c r="L4" i="8"/>
  <c r="L19" i="8"/>
  <c r="L1" i="6"/>
  <c r="L55" i="6"/>
  <c r="L18" i="6"/>
  <c r="L56" i="6"/>
  <c r="L22" i="6"/>
  <c r="L51" i="6"/>
  <c r="L23" i="6"/>
  <c r="L35" i="6"/>
  <c r="L7" i="6"/>
  <c r="L13" i="9"/>
  <c r="K38" i="6"/>
  <c r="K37" i="6"/>
  <c r="K49" i="6"/>
  <c r="K15" i="6"/>
  <c r="K7" i="8"/>
  <c r="K49" i="8"/>
  <c r="K65" i="8"/>
  <c r="K11" i="8"/>
  <c r="K4" i="8"/>
  <c r="K48" i="8"/>
  <c r="K42" i="8"/>
  <c r="K57" i="9"/>
  <c r="K66" i="9"/>
  <c r="K10" i="9"/>
  <c r="K76" i="9"/>
  <c r="K77" i="9"/>
  <c r="K78" i="9"/>
  <c r="K58" i="9"/>
  <c r="K29" i="6"/>
  <c r="K58" i="8"/>
  <c r="K47" i="8"/>
  <c r="K62" i="9"/>
  <c r="K22" i="9"/>
  <c r="K81" i="9"/>
  <c r="K6" i="9"/>
  <c r="K23" i="6"/>
  <c r="K41" i="6"/>
  <c r="K31" i="6"/>
  <c r="K48" i="6"/>
  <c r="K57" i="8"/>
  <c r="K83" i="8"/>
  <c r="K38" i="8"/>
  <c r="K3" i="8"/>
  <c r="K73" i="8"/>
  <c r="K80" i="9"/>
  <c r="K25" i="9"/>
  <c r="K56" i="9"/>
  <c r="K29" i="9"/>
  <c r="K9" i="9"/>
  <c r="K33" i="9"/>
  <c r="K44" i="9"/>
  <c r="K69" i="9"/>
  <c r="K26" i="6"/>
  <c r="K44" i="6"/>
  <c r="K40" i="6"/>
  <c r="K34" i="6"/>
  <c r="K51" i="8"/>
  <c r="K60" i="8"/>
  <c r="K35" i="8"/>
  <c r="K15" i="8"/>
  <c r="K77" i="8"/>
  <c r="K5" i="8"/>
  <c r="K83" i="9"/>
  <c r="K8" i="9"/>
  <c r="K84" i="9"/>
  <c r="K73" i="9"/>
  <c r="K87" i="9"/>
  <c r="K34" i="9"/>
  <c r="K4" i="6"/>
  <c r="K43" i="6"/>
  <c r="K11" i="6"/>
  <c r="K32" i="6"/>
  <c r="K21" i="8"/>
  <c r="K46" i="8"/>
  <c r="K41" i="8"/>
  <c r="K31" i="8"/>
  <c r="K70" i="8"/>
  <c r="K43" i="9"/>
  <c r="K36" i="9"/>
  <c r="K46" i="9"/>
  <c r="K55" i="9"/>
  <c r="K28" i="9"/>
  <c r="K9" i="6"/>
  <c r="K6" i="6"/>
  <c r="K53" i="6"/>
  <c r="K25" i="6"/>
  <c r="K80" i="8"/>
  <c r="K72" i="8"/>
  <c r="K30" i="8"/>
  <c r="K64" i="8"/>
  <c r="K52" i="8"/>
  <c r="K62" i="8"/>
  <c r="K35" i="9"/>
  <c r="K23" i="9"/>
  <c r="K63" i="9"/>
  <c r="K3" i="9"/>
  <c r="K60" i="9"/>
  <c r="K13" i="9"/>
  <c r="K52" i="9"/>
  <c r="K24" i="6"/>
  <c r="K20" i="6"/>
  <c r="K10" i="6"/>
  <c r="K50" i="6"/>
  <c r="K17" i="6"/>
  <c r="K66" i="8"/>
  <c r="K18" i="8"/>
  <c r="K19" i="8"/>
  <c r="K79" i="8"/>
  <c r="K44" i="8"/>
  <c r="K17" i="8"/>
  <c r="K47" i="9"/>
  <c r="K26" i="9"/>
  <c r="K53" i="9"/>
  <c r="K70" i="9"/>
  <c r="K71" i="9"/>
  <c r="K86" i="9"/>
  <c r="K27" i="9"/>
  <c r="K45" i="8"/>
  <c r="K55" i="6"/>
  <c r="K51" i="6"/>
  <c r="K18" i="6"/>
  <c r="K13" i="6"/>
  <c r="K57" i="6"/>
  <c r="K50" i="8"/>
  <c r="K26" i="8"/>
  <c r="K54" i="8"/>
  <c r="K13" i="8"/>
  <c r="K63" i="8"/>
  <c r="K19" i="9"/>
  <c r="K88" i="9"/>
  <c r="K2" i="9"/>
  <c r="K64" i="9"/>
  <c r="K7" i="9"/>
  <c r="K42" i="9"/>
  <c r="K55" i="8"/>
  <c r="K36" i="6"/>
  <c r="K56" i="6"/>
  <c r="K8" i="6"/>
  <c r="K42" i="6"/>
  <c r="K58" i="6"/>
  <c r="K12" i="8"/>
  <c r="K32" i="8"/>
  <c r="K23" i="8"/>
  <c r="K71" i="8"/>
  <c r="K37" i="8"/>
  <c r="K82" i="8"/>
  <c r="K8" i="8"/>
  <c r="K5" i="9"/>
  <c r="K50" i="9"/>
  <c r="K14" i="9"/>
  <c r="K49" i="9"/>
  <c r="K68" i="9"/>
  <c r="K17" i="9"/>
  <c r="K72" i="9"/>
  <c r="K61" i="8"/>
  <c r="K22" i="6"/>
  <c r="K14" i="6"/>
  <c r="K46" i="6"/>
  <c r="K30" i="6"/>
  <c r="K34" i="8"/>
  <c r="K56" i="8"/>
  <c r="K69" i="8"/>
  <c r="K25" i="8"/>
  <c r="K33" i="8"/>
  <c r="K75" i="8"/>
  <c r="K24" i="8"/>
  <c r="K67" i="9"/>
  <c r="K15" i="9"/>
  <c r="K39" i="9"/>
  <c r="K40" i="9"/>
  <c r="K18" i="9"/>
  <c r="K59" i="9"/>
  <c r="K47" i="6"/>
  <c r="K21" i="6"/>
  <c r="K19" i="6"/>
  <c r="K81" i="8"/>
  <c r="K39" i="8"/>
  <c r="K67" i="8"/>
  <c r="K78" i="8"/>
  <c r="K14" i="8"/>
  <c r="K9" i="8"/>
  <c r="K45" i="9"/>
  <c r="K41" i="9"/>
  <c r="K61" i="9"/>
  <c r="K37" i="9"/>
  <c r="K38" i="9"/>
  <c r="K74" i="9"/>
  <c r="K28" i="6"/>
  <c r="K16" i="6"/>
  <c r="K5" i="6"/>
  <c r="K2" i="6"/>
  <c r="K54" i="6"/>
  <c r="K2" i="8"/>
  <c r="K36" i="8"/>
  <c r="K53" i="8"/>
  <c r="K20" i="8"/>
  <c r="K32" i="9"/>
  <c r="K51" i="9"/>
  <c r="K20" i="9"/>
  <c r="K79" i="9"/>
  <c r="L43" i="6" l="1"/>
  <c r="L41" i="6"/>
  <c r="L26" i="6"/>
  <c r="L5" i="6"/>
  <c r="L38" i="6"/>
  <c r="L71" i="8"/>
  <c r="L14" i="8"/>
  <c r="L78" i="8"/>
  <c r="L40" i="8"/>
  <c r="L56" i="8"/>
  <c r="L13" i="8"/>
  <c r="L45" i="9"/>
  <c r="L72" i="9"/>
  <c r="L10" i="9"/>
  <c r="L3" i="9"/>
  <c r="L49" i="9"/>
  <c r="L40" i="9"/>
  <c r="L86" i="9"/>
  <c r="L4" i="6"/>
  <c r="L58" i="6"/>
  <c r="L20" i="6"/>
  <c r="L57" i="8"/>
  <c r="L41" i="8"/>
  <c r="L81" i="8"/>
  <c r="L36" i="8"/>
  <c r="L48" i="8"/>
  <c r="L6" i="8"/>
  <c r="L32" i="9"/>
  <c r="L85" i="9"/>
  <c r="L25" i="9"/>
  <c r="L61" i="9"/>
  <c r="L37" i="9"/>
  <c r="L79" i="9"/>
  <c r="L17" i="9"/>
  <c r="L19" i="6"/>
  <c r="L48" i="6"/>
  <c r="L16" i="6"/>
  <c r="L5" i="8"/>
  <c r="L80" i="8"/>
  <c r="L32" i="8"/>
  <c r="L60" i="8"/>
  <c r="L58" i="8"/>
  <c r="L23" i="9"/>
  <c r="L83" i="9"/>
  <c r="L84" i="9"/>
  <c r="L20" i="9"/>
  <c r="L11" i="9"/>
  <c r="L60" i="9"/>
  <c r="L18" i="9"/>
  <c r="L47" i="6"/>
  <c r="L46" i="6"/>
  <c r="L45" i="6"/>
  <c r="L40" i="6"/>
  <c r="L75" i="8"/>
  <c r="L64" i="8"/>
  <c r="L3" i="8"/>
  <c r="L17" i="8"/>
  <c r="L15" i="8"/>
  <c r="L47" i="9"/>
  <c r="L55" i="9"/>
  <c r="L76" i="9"/>
  <c r="L77" i="9"/>
  <c r="L71" i="9"/>
  <c r="L74" i="9"/>
  <c r="L42" i="6"/>
  <c r="L21" i="6"/>
  <c r="L49" i="6"/>
  <c r="L10" i="6"/>
  <c r="L50" i="6"/>
  <c r="L46" i="8"/>
  <c r="L29" i="8"/>
  <c r="L21" i="8"/>
  <c r="L69" i="8"/>
  <c r="L31" i="8"/>
  <c r="L73" i="8"/>
  <c r="L26" i="9"/>
  <c r="L57" i="9"/>
  <c r="L46" i="9"/>
  <c r="L81" i="9"/>
  <c r="L69" i="9"/>
  <c r="L54" i="9"/>
  <c r="L30" i="6"/>
  <c r="L25" i="6"/>
  <c r="L37" i="6"/>
  <c r="L39" i="8"/>
  <c r="L11" i="8"/>
  <c r="L61" i="8"/>
  <c r="L33" i="8"/>
  <c r="L67" i="8"/>
  <c r="L35" i="9"/>
  <c r="L63" i="9"/>
  <c r="L56" i="9"/>
  <c r="L29" i="9"/>
  <c r="L78" i="9"/>
  <c r="L58" i="9"/>
  <c r="L17" i="6"/>
  <c r="L24" i="6"/>
  <c r="L32" i="6"/>
  <c r="L29" i="6"/>
  <c r="L53" i="8"/>
  <c r="L77" i="8"/>
  <c r="L47" i="8"/>
  <c r="L45" i="8"/>
  <c r="L25" i="8"/>
  <c r="L2" i="8"/>
  <c r="L18" i="8"/>
  <c r="L42" i="8"/>
  <c r="L8" i="9"/>
  <c r="L19" i="9"/>
  <c r="L53" i="9"/>
  <c r="L73" i="9"/>
  <c r="L87" i="9"/>
  <c r="L21" i="9"/>
  <c r="L2" i="6"/>
  <c r="L14" i="6"/>
  <c r="L28" i="6"/>
  <c r="L57" i="6"/>
  <c r="L53" i="6"/>
  <c r="L70" i="8"/>
  <c r="L72" i="8"/>
  <c r="L83" i="8"/>
  <c r="L51" i="8"/>
  <c r="L8" i="8"/>
  <c r="L76" i="8"/>
  <c r="L27" i="8"/>
  <c r="L44" i="9"/>
  <c r="L30" i="9"/>
  <c r="L88" i="9"/>
  <c r="L62" i="9"/>
  <c r="L9" i="9"/>
  <c r="L33" i="9"/>
  <c r="L9" i="6"/>
  <c r="L15" i="6"/>
  <c r="L36" i="6"/>
  <c r="L34" i="6"/>
  <c r="L30" i="8"/>
  <c r="L54" i="8"/>
  <c r="L35" i="8"/>
  <c r="L52" i="8"/>
  <c r="L20" i="8"/>
  <c r="L26" i="8"/>
  <c r="L52" i="9"/>
  <c r="L67" i="9"/>
  <c r="L14" i="9"/>
  <c r="L43" i="9"/>
  <c r="L80" i="9"/>
  <c r="L34" i="9"/>
  <c r="L89" i="9"/>
  <c r="L11" i="6"/>
  <c r="L6" i="6"/>
  <c r="L8" i="6"/>
  <c r="L31" i="6"/>
  <c r="L82" i="8"/>
  <c r="L63" i="8"/>
  <c r="L65" i="8"/>
  <c r="L55" i="8"/>
  <c r="L44" i="8"/>
  <c r="L41" i="9"/>
  <c r="L15" i="9"/>
  <c r="L70" i="9"/>
  <c r="L64" i="9"/>
  <c r="L27" i="9"/>
  <c r="M17" i="9"/>
  <c r="M38" i="9"/>
  <c r="M2" i="9"/>
  <c r="M11" i="9"/>
  <c r="M35" i="9"/>
  <c r="M25" i="9"/>
  <c r="M10" i="9"/>
  <c r="M80" i="9"/>
  <c r="M1" i="9"/>
  <c r="M85" i="9"/>
  <c r="R1" i="8"/>
  <c r="R72" i="8"/>
  <c r="R13" i="8"/>
  <c r="R64" i="8"/>
  <c r="R46" i="8"/>
  <c r="R26" i="8"/>
  <c r="R35" i="8"/>
  <c r="R3" i="8"/>
  <c r="M1" i="6"/>
  <c r="M49" i="6"/>
  <c r="M14" i="6"/>
  <c r="M34" i="6"/>
  <c r="M32" i="6"/>
  <c r="M13" i="9"/>
  <c r="L44" i="6"/>
  <c r="L13" i="6"/>
  <c r="L54" i="6"/>
  <c r="L49" i="8"/>
  <c r="L37" i="8"/>
  <c r="L38" i="8"/>
  <c r="L24" i="8"/>
  <c r="L34" i="8"/>
  <c r="L66" i="9"/>
  <c r="L42" i="9"/>
  <c r="L51" i="9"/>
  <c r="L50" i="9"/>
  <c r="L2" i="9"/>
  <c r="L68" i="9"/>
  <c r="M41" i="6" l="1"/>
  <c r="M28" i="6"/>
  <c r="M37" i="6"/>
  <c r="M20" i="6"/>
  <c r="R45" i="8"/>
  <c r="R34" i="8"/>
  <c r="R48" i="8"/>
  <c r="R62" i="8"/>
  <c r="R44" i="8"/>
  <c r="R58" i="8"/>
  <c r="M72" i="9"/>
  <c r="M62" i="9"/>
  <c r="M22" i="9"/>
  <c r="M57" i="9"/>
  <c r="M37" i="9"/>
  <c r="M40" i="9"/>
  <c r="M86" i="9"/>
  <c r="M51" i="6"/>
  <c r="M10" i="6"/>
  <c r="M38" i="6"/>
  <c r="M55" i="6"/>
  <c r="R38" i="8"/>
  <c r="R37" i="8"/>
  <c r="R56" i="8"/>
  <c r="R39" i="8"/>
  <c r="R57" i="8"/>
  <c r="R31" i="8"/>
  <c r="M45" i="9"/>
  <c r="M84" i="9"/>
  <c r="M77" i="9"/>
  <c r="M74" i="9"/>
  <c r="M43" i="9"/>
  <c r="M19" i="9"/>
  <c r="M79" i="9"/>
  <c r="M5" i="6"/>
  <c r="M25" i="6"/>
  <c r="M53" i="6"/>
  <c r="M18" i="6"/>
  <c r="R70" i="8"/>
  <c r="R78" i="8"/>
  <c r="R66" i="8"/>
  <c r="R6" i="8"/>
  <c r="R60" i="8"/>
  <c r="R69" i="8"/>
  <c r="M42" i="9"/>
  <c r="M83" i="9"/>
  <c r="M47" i="9"/>
  <c r="M61" i="9"/>
  <c r="M69" i="9"/>
  <c r="M8" i="9"/>
  <c r="M54" i="9"/>
  <c r="M30" i="6"/>
  <c r="M48" i="6"/>
  <c r="M6" i="6"/>
  <c r="M40" i="6"/>
  <c r="R32" i="8"/>
  <c r="R7" i="8"/>
  <c r="R15" i="8"/>
  <c r="R23" i="8"/>
  <c r="R63" i="8"/>
  <c r="R24" i="8"/>
  <c r="M59" i="9"/>
  <c r="M30" i="9"/>
  <c r="M55" i="9"/>
  <c r="M20" i="9"/>
  <c r="M29" i="9"/>
  <c r="M70" i="9"/>
  <c r="M58" i="9"/>
  <c r="M35" i="6"/>
  <c r="M7" i="6"/>
  <c r="M4" i="6"/>
  <c r="M2" i="6"/>
  <c r="R61" i="8"/>
  <c r="R73" i="8"/>
  <c r="R76" i="8"/>
  <c r="R54" i="8"/>
  <c r="R80" i="8"/>
  <c r="R33" i="8"/>
  <c r="M3" i="9"/>
  <c r="M76" i="9"/>
  <c r="M87" i="9"/>
  <c r="M21" i="9"/>
  <c r="M36" i="6"/>
  <c r="M19" i="6"/>
  <c r="M17" i="6"/>
  <c r="M23" i="6"/>
  <c r="R50" i="8"/>
  <c r="R8" i="8"/>
  <c r="R25" i="8"/>
  <c r="R41" i="8"/>
  <c r="R11" i="8"/>
  <c r="R4" i="8"/>
  <c r="M32" i="9"/>
  <c r="M36" i="9"/>
  <c r="M4" i="9"/>
  <c r="M81" i="9"/>
  <c r="M23" i="9"/>
  <c r="M78" i="9"/>
  <c r="M33" i="9"/>
  <c r="M29" i="6"/>
  <c r="M16" i="6"/>
  <c r="M21" i="6"/>
  <c r="M26" i="6"/>
  <c r="R83" i="8"/>
  <c r="R47" i="8"/>
  <c r="R67" i="8"/>
  <c r="R19" i="8"/>
  <c r="R79" i="8"/>
  <c r="R2" i="8"/>
  <c r="M7" i="9"/>
  <c r="M50" i="9"/>
  <c r="M46" i="9"/>
  <c r="M56" i="9"/>
  <c r="M6" i="9"/>
  <c r="M89" i="9"/>
  <c r="M24" i="6"/>
  <c r="M46" i="6"/>
  <c r="M44" i="6"/>
  <c r="M45" i="6"/>
  <c r="M57" i="6"/>
  <c r="M54" i="6"/>
  <c r="R81" i="8"/>
  <c r="R14" i="8"/>
  <c r="R17" i="8"/>
  <c r="R40" i="8"/>
  <c r="R27" i="8"/>
  <c r="R55" i="8"/>
  <c r="M18" i="9"/>
  <c r="M67" i="9"/>
  <c r="M63" i="9"/>
  <c r="M73" i="9"/>
  <c r="M60" i="9"/>
  <c r="M9" i="9"/>
  <c r="S1" i="9"/>
  <c r="S1" i="8"/>
  <c r="S1" i="6"/>
  <c r="S77" i="9"/>
  <c r="S25" i="8"/>
  <c r="S66" i="8"/>
  <c r="S57" i="9"/>
  <c r="S3" i="9"/>
  <c r="S23" i="9"/>
  <c r="S25" i="9"/>
  <c r="S76" i="9"/>
  <c r="S31" i="8"/>
  <c r="S50" i="8"/>
  <c r="S61" i="8"/>
  <c r="S75" i="8"/>
  <c r="S34" i="6"/>
  <c r="S5" i="6"/>
  <c r="S58" i="6"/>
  <c r="S48" i="6"/>
  <c r="S7" i="9"/>
  <c r="S55" i="9"/>
  <c r="S40" i="9"/>
  <c r="S33" i="9"/>
  <c r="S42" i="8"/>
  <c r="S57" i="8"/>
  <c r="S53" i="8"/>
  <c r="S4" i="8"/>
  <c r="S18" i="8"/>
  <c r="S26" i="6"/>
  <c r="S50" i="6"/>
  <c r="S15" i="6"/>
  <c r="S30" i="9"/>
  <c r="S45" i="9"/>
  <c r="S11" i="9"/>
  <c r="S46" i="9"/>
  <c r="S3" i="8"/>
  <c r="S60" i="8"/>
  <c r="S41" i="8"/>
  <c r="S37" i="8"/>
  <c r="S77" i="8"/>
  <c r="S8" i="6"/>
  <c r="S20" i="6"/>
  <c r="S57" i="6"/>
  <c r="S28" i="6"/>
  <c r="S32" i="6"/>
  <c r="S80" i="8"/>
  <c r="S15" i="9"/>
  <c r="S87" i="9"/>
  <c r="S27" i="9"/>
  <c r="S88" i="9"/>
  <c r="S43" i="9"/>
  <c r="S44" i="9"/>
  <c r="S10" i="9"/>
  <c r="S19" i="8"/>
  <c r="S64" i="8"/>
  <c r="S54" i="8"/>
  <c r="S9" i="8"/>
  <c r="S34" i="8"/>
  <c r="S7" i="6"/>
  <c r="S56" i="8"/>
  <c r="S10" i="6"/>
  <c r="S86" i="9"/>
  <c r="S69" i="9"/>
  <c r="S51" i="9"/>
  <c r="S63" i="9"/>
  <c r="S61" i="9"/>
  <c r="S42" i="9"/>
  <c r="S8" i="8"/>
  <c r="S52" i="8"/>
  <c r="S2" i="8"/>
  <c r="S45" i="8"/>
  <c r="S81" i="8"/>
  <c r="S11" i="8"/>
  <c r="S24" i="6"/>
  <c r="S38" i="6"/>
  <c r="S44" i="6"/>
  <c r="S41" i="6"/>
  <c r="S22" i="6"/>
  <c r="S9" i="6"/>
  <c r="S34" i="9"/>
  <c r="S54" i="9"/>
  <c r="S39" i="9"/>
  <c r="S2" i="9"/>
  <c r="S84" i="9"/>
  <c r="S68" i="9"/>
  <c r="S7" i="8"/>
  <c r="S36" i="8"/>
  <c r="S82" i="8"/>
  <c r="S62" i="8"/>
  <c r="S36" i="6"/>
  <c r="S35" i="6"/>
  <c r="S14" i="6"/>
  <c r="S53" i="6"/>
  <c r="S23" i="8"/>
  <c r="S81" i="9"/>
  <c r="S66" i="9"/>
  <c r="S41" i="9"/>
  <c r="S85" i="9"/>
  <c r="S89" i="9"/>
  <c r="S71" i="9"/>
  <c r="S63" i="8"/>
  <c r="S73" i="8"/>
  <c r="S17" i="8"/>
  <c r="S19" i="6"/>
  <c r="S8" i="9"/>
  <c r="S11" i="6"/>
  <c r="S20" i="9"/>
  <c r="S37" i="9"/>
  <c r="S47" i="9"/>
  <c r="S49" i="9"/>
  <c r="S59" i="9"/>
  <c r="S32" i="9"/>
  <c r="S13" i="8"/>
  <c r="S70" i="8"/>
  <c r="S21" i="8"/>
  <c r="S69" i="8"/>
  <c r="S67" i="8"/>
  <c r="S54" i="6"/>
  <c r="S45" i="6"/>
  <c r="S40" i="6"/>
  <c r="S4" i="6"/>
  <c r="S52" i="9"/>
  <c r="S26" i="9"/>
  <c r="S9" i="9"/>
  <c r="S83" i="9"/>
  <c r="S64" i="9"/>
  <c r="S79" i="9"/>
  <c r="S30" i="8"/>
  <c r="S35" i="8"/>
  <c r="S46" i="8"/>
  <c r="S12" i="8"/>
  <c r="S33" i="8"/>
  <c r="S44" i="8"/>
  <c r="S6" i="9"/>
  <c r="S37" i="6"/>
  <c r="S58" i="9"/>
  <c r="S56" i="9"/>
  <c r="S29" i="9"/>
  <c r="S60" i="9"/>
  <c r="S17" i="9"/>
  <c r="S80" i="9"/>
  <c r="S5" i="8"/>
  <c r="S40" i="8"/>
  <c r="S71" i="8"/>
  <c r="S14" i="8"/>
  <c r="S39" i="8"/>
  <c r="S55" i="6"/>
  <c r="S46" i="6"/>
  <c r="S31" i="6"/>
  <c r="S76" i="8"/>
  <c r="S72" i="9"/>
  <c r="S18" i="9"/>
  <c r="S74" i="9"/>
  <c r="S13" i="9"/>
  <c r="S14" i="9"/>
  <c r="S19" i="9"/>
  <c r="S20" i="8"/>
  <c r="S79" i="8"/>
  <c r="S78" i="8"/>
  <c r="S51" i="8"/>
  <c r="S72" i="8"/>
  <c r="S13" i="6"/>
  <c r="S30" i="6"/>
  <c r="S25" i="6"/>
  <c r="S21" i="6"/>
  <c r="S73" i="9"/>
  <c r="S70" i="9"/>
  <c r="S23" i="6"/>
  <c r="M56" i="6"/>
  <c r="M15" i="6"/>
  <c r="M13" i="6"/>
  <c r="M9" i="6"/>
  <c r="M58" i="6"/>
  <c r="R53" i="8"/>
  <c r="R30" i="8"/>
  <c r="R49" i="8"/>
  <c r="R5" i="8"/>
  <c r="R36" i="8"/>
  <c r="R51" i="8"/>
  <c r="R42" i="8"/>
  <c r="M44" i="9"/>
  <c r="M52" i="9"/>
  <c r="M41" i="9"/>
  <c r="M88" i="9"/>
  <c r="M71" i="9"/>
  <c r="M34" i="9"/>
  <c r="M47" i="6"/>
  <c r="M11" i="6"/>
  <c r="M50" i="6"/>
  <c r="M43" i="6"/>
  <c r="R18" i="8"/>
  <c r="R29" i="8"/>
  <c r="R75" i="8"/>
  <c r="R20" i="8"/>
  <c r="R65" i="8"/>
  <c r="R52" i="8"/>
  <c r="M5" i="9"/>
  <c r="M27" i="9"/>
  <c r="M51" i="9"/>
  <c r="M14" i="9"/>
  <c r="M49" i="9"/>
  <c r="M64" i="9"/>
  <c r="M28" i="9"/>
  <c r="M8" i="6"/>
  <c r="M22" i="6"/>
  <c r="M31" i="6"/>
  <c r="M42" i="6"/>
  <c r="R12" i="8"/>
  <c r="R9" i="8"/>
  <c r="R71" i="8"/>
  <c r="R82" i="8"/>
  <c r="R21" i="8"/>
  <c r="R77" i="8"/>
  <c r="M66" i="9"/>
  <c r="M26" i="9"/>
  <c r="M15" i="9"/>
  <c r="M39" i="9"/>
  <c r="M68" i="9"/>
  <c r="S6" i="6" l="1"/>
  <c r="S83" i="8"/>
  <c r="S16" i="6"/>
  <c r="S48" i="8"/>
  <c r="S55" i="8"/>
  <c r="S78" i="9"/>
  <c r="S42" i="6"/>
  <c r="S58" i="8"/>
  <c r="S36" i="9"/>
  <c r="S15" i="8"/>
  <c r="S22" i="9"/>
  <c r="S43" i="6"/>
  <c r="S49" i="6"/>
  <c r="S49" i="8"/>
  <c r="S2" i="6"/>
  <c r="S28" i="9"/>
  <c r="S21" i="9"/>
  <c r="S4" i="9"/>
  <c r="S56" i="6"/>
  <c r="S5" i="9"/>
  <c r="S51" i="6"/>
  <c r="S35" i="9"/>
  <c r="S62" i="9"/>
  <c r="S27" i="8"/>
  <c r="S65" i="8"/>
  <c r="S38" i="9"/>
  <c r="S17" i="6"/>
  <c r="S18" i="6"/>
  <c r="S32" i="8"/>
  <c r="S6" i="8"/>
  <c r="S26" i="8"/>
  <c r="S50" i="9"/>
  <c r="S29" i="6"/>
  <c r="S38" i="8"/>
  <c r="S67" i="9"/>
  <c r="S47" i="8"/>
  <c r="S29" i="8"/>
  <c r="S24" i="8"/>
  <c r="T52" i="8"/>
  <c r="T1" i="9"/>
  <c r="T1" i="6"/>
  <c r="T1" i="8"/>
  <c r="T56" i="6"/>
  <c r="T44" i="8"/>
  <c r="T11" i="9"/>
  <c r="T34" i="6"/>
  <c r="T70" i="9"/>
  <c r="T7" i="9"/>
  <c r="T26" i="6"/>
  <c r="T47" i="8"/>
  <c r="T5" i="8"/>
  <c r="T8" i="8"/>
  <c r="T29" i="8"/>
  <c r="T28" i="6"/>
  <c r="T10" i="9"/>
  <c r="T54" i="6"/>
  <c r="T41" i="8"/>
  <c r="S47" i="6"/>
  <c r="T42" i="9" l="1"/>
  <c r="T20" i="6"/>
  <c r="T15" i="6"/>
  <c r="T7" i="8"/>
  <c r="T14" i="9"/>
  <c r="T9" i="8"/>
  <c r="T2" i="8"/>
  <c r="T16" i="6"/>
  <c r="T47" i="6"/>
  <c r="T45" i="8"/>
  <c r="T57" i="6"/>
  <c r="T69" i="9"/>
  <c r="T8" i="9"/>
  <c r="T50" i="9"/>
  <c r="T7" i="6"/>
  <c r="T28" i="9"/>
  <c r="T14" i="6"/>
  <c r="T38" i="9"/>
  <c r="T36" i="8"/>
  <c r="T68" i="9"/>
  <c r="T21" i="8"/>
  <c r="T4" i="9"/>
  <c r="T35" i="8"/>
  <c r="T25" i="6"/>
  <c r="T38" i="6"/>
  <c r="T17" i="8"/>
  <c r="T49" i="6"/>
  <c r="T69" i="8"/>
  <c r="T53" i="6"/>
  <c r="T34" i="9"/>
  <c r="T48" i="8"/>
  <c r="T51" i="8"/>
  <c r="T4" i="8"/>
  <c r="T71" i="8"/>
  <c r="T55" i="8"/>
  <c r="T85" i="9"/>
  <c r="T32" i="6"/>
  <c r="T44" i="6"/>
  <c r="T29" i="9"/>
  <c r="T30" i="9"/>
  <c r="T72" i="9"/>
  <c r="T80" i="9"/>
  <c r="T46" i="8"/>
  <c r="T62" i="9"/>
  <c r="T73" i="9"/>
  <c r="T54" i="8"/>
  <c r="T49" i="9"/>
  <c r="T72" i="8"/>
  <c r="T79" i="8"/>
  <c r="T40" i="8"/>
  <c r="T8" i="6"/>
  <c r="T87" i="9"/>
  <c r="T2" i="9"/>
  <c r="T81" i="8"/>
  <c r="T25" i="8"/>
  <c r="T33" i="9"/>
  <c r="T53" i="8"/>
  <c r="T14" i="8"/>
  <c r="T6" i="8"/>
  <c r="T11" i="8"/>
  <c r="T13" i="9"/>
  <c r="T26" i="9"/>
  <c r="T9" i="9"/>
  <c r="T42" i="8"/>
  <c r="T45" i="9"/>
  <c r="T67" i="8"/>
  <c r="T77" i="9"/>
  <c r="T27" i="9"/>
  <c r="T38" i="8"/>
  <c r="T11" i="6"/>
  <c r="T4" i="6"/>
  <c r="T24" i="8"/>
  <c r="T64" i="9"/>
  <c r="T45" i="6"/>
  <c r="T21" i="9"/>
  <c r="T18" i="8"/>
  <c r="T22" i="6"/>
  <c r="T55" i="9"/>
  <c r="T83" i="9"/>
  <c r="T56" i="9"/>
  <c r="T50" i="6"/>
  <c r="T71" i="9"/>
  <c r="T13" i="8"/>
  <c r="T57" i="9"/>
  <c r="T26" i="8"/>
  <c r="T42" i="6"/>
  <c r="T12" i="8"/>
  <c r="T9" i="6"/>
  <c r="T32" i="9"/>
  <c r="T33" i="8"/>
  <c r="T81" i="9"/>
  <c r="T19" i="9"/>
  <c r="T43" i="6"/>
  <c r="T15" i="8"/>
  <c r="T21" i="6"/>
  <c r="T31" i="8"/>
  <c r="T39" i="8"/>
  <c r="T20" i="8"/>
  <c r="T64" i="8"/>
  <c r="T6" i="6"/>
  <c r="T63" i="9"/>
  <c r="T76" i="8"/>
  <c r="T40" i="9"/>
  <c r="T61" i="9"/>
  <c r="T58" i="9"/>
  <c r="T65" i="8"/>
  <c r="T78" i="8"/>
  <c r="T2" i="6"/>
  <c r="T60" i="9"/>
  <c r="T50" i="8"/>
  <c r="T5" i="6"/>
  <c r="T25" i="9"/>
  <c r="T37" i="6"/>
  <c r="T23" i="8"/>
  <c r="T57" i="8"/>
  <c r="T44" i="9"/>
  <c r="T59" i="9"/>
  <c r="T20" i="9"/>
  <c r="T80" i="8"/>
  <c r="T46" i="6"/>
  <c r="T56" i="8"/>
  <c r="T30" i="8"/>
  <c r="T58" i="6"/>
  <c r="T15" i="9"/>
  <c r="T23" i="6"/>
  <c r="T78" i="9"/>
  <c r="T86" i="9"/>
  <c r="T41" i="6"/>
  <c r="T83" i="8"/>
  <c r="T49" i="8"/>
  <c r="T17" i="6"/>
  <c r="T47" i="9"/>
  <c r="T48" i="6"/>
  <c r="T66" i="9"/>
  <c r="T39" i="9"/>
  <c r="T18" i="9"/>
  <c r="T43" i="9"/>
  <c r="T36" i="6"/>
  <c r="T35" i="6"/>
  <c r="T82" i="8"/>
  <c r="T29" i="6"/>
  <c r="T40" i="6"/>
  <c r="T51" i="6"/>
  <c r="T24" i="6"/>
  <c r="T75" i="8"/>
  <c r="T31" i="6"/>
  <c r="T60" i="8"/>
  <c r="T36" i="9"/>
  <c r="T54" i="9"/>
  <c r="T27" i="8"/>
  <c r="T13" i="6"/>
  <c r="U1" i="8"/>
  <c r="U70" i="9"/>
  <c r="U1" i="9"/>
  <c r="U1" i="6"/>
  <c r="U49" i="8"/>
  <c r="U6" i="9"/>
  <c r="U35" i="6"/>
  <c r="U4" i="6"/>
  <c r="U23" i="8"/>
  <c r="U54" i="8"/>
  <c r="U20" i="8"/>
  <c r="U78" i="8"/>
  <c r="U37" i="6"/>
  <c r="U19" i="8"/>
  <c r="U55" i="9"/>
  <c r="U25" i="6"/>
  <c r="U46" i="9"/>
  <c r="U56" i="6"/>
  <c r="U23" i="6"/>
  <c r="U28" i="9"/>
  <c r="U34" i="9"/>
  <c r="U36" i="8"/>
  <c r="U5" i="8"/>
  <c r="U43" i="9"/>
  <c r="U79" i="8"/>
  <c r="U51" i="6"/>
  <c r="U14" i="8"/>
  <c r="U36" i="6"/>
  <c r="U81" i="8"/>
  <c r="U48" i="6"/>
  <c r="U19" i="9"/>
  <c r="U41" i="8"/>
  <c r="U37" i="8"/>
  <c r="U6" i="6"/>
  <c r="U71" i="8"/>
  <c r="U4" i="8"/>
  <c r="U83" i="8"/>
  <c r="U18" i="8"/>
  <c r="U67" i="8"/>
  <c r="U18" i="6"/>
  <c r="U73" i="9"/>
  <c r="U20" i="9"/>
  <c r="U38" i="9"/>
  <c r="U45" i="8"/>
  <c r="U19" i="6"/>
  <c r="U26" i="9"/>
  <c r="U28" i="6"/>
  <c r="U48" i="8"/>
  <c r="U23" i="9"/>
  <c r="U86" i="9"/>
  <c r="U52" i="8"/>
  <c r="U55" i="6"/>
  <c r="U45" i="9"/>
  <c r="U5" i="9"/>
  <c r="U54" i="6"/>
  <c r="U50" i="8"/>
  <c r="U67" i="9"/>
  <c r="U57" i="6"/>
  <c r="U77" i="8"/>
  <c r="U12" i="8"/>
  <c r="U16" i="6"/>
  <c r="U57" i="9"/>
  <c r="U46" i="6"/>
  <c r="U68" i="9"/>
  <c r="U42" i="9"/>
  <c r="U2" i="6"/>
  <c r="U33" i="9"/>
  <c r="U6" i="8"/>
  <c r="U59" i="9"/>
  <c r="U21" i="8"/>
  <c r="U41" i="6"/>
  <c r="U29" i="9"/>
  <c r="U29" i="8"/>
  <c r="U8" i="6"/>
  <c r="U60" i="8"/>
  <c r="U50" i="9"/>
  <c r="U71" i="9"/>
  <c r="U49" i="6"/>
  <c r="U61" i="9"/>
  <c r="U44" i="9"/>
  <c r="U14" i="6"/>
  <c r="U77" i="9"/>
  <c r="U25" i="9"/>
  <c r="U7" i="8"/>
  <c r="U4" i="9"/>
  <c r="U15" i="6"/>
  <c r="U8" i="9"/>
  <c r="U64" i="8"/>
  <c r="U58" i="6"/>
  <c r="U32" i="9"/>
  <c r="U89" i="9"/>
  <c r="U40" i="6"/>
  <c r="U50" i="6"/>
  <c r="U53" i="6"/>
  <c r="U11" i="9"/>
  <c r="U61" i="8"/>
  <c r="U37" i="9"/>
  <c r="U5" i="6"/>
  <c r="U34" i="8"/>
  <c r="U26" i="8"/>
  <c r="U84" i="9"/>
  <c r="U47" i="8"/>
  <c r="U38" i="8"/>
  <c r="U39" i="8"/>
  <c r="U7" i="6"/>
  <c r="U51" i="9"/>
  <c r="U2" i="9"/>
  <c r="U58" i="9"/>
  <c r="U47" i="9"/>
  <c r="U22" i="6"/>
  <c r="U46" i="8"/>
  <c r="U78" i="9"/>
  <c r="U62" i="9"/>
  <c r="U49" i="9"/>
  <c r="U32" i="8"/>
  <c r="U7" i="9"/>
  <c r="U3" i="9"/>
  <c r="U88" i="9"/>
  <c r="U30" i="8"/>
  <c r="U56" i="9"/>
  <c r="U20" i="6"/>
  <c r="U53" i="8"/>
  <c r="U35" i="8"/>
  <c r="U74" i="9"/>
  <c r="U15" i="9"/>
  <c r="U21" i="9"/>
  <c r="U70" i="8"/>
  <c r="U17" i="6"/>
  <c r="U31" i="6"/>
  <c r="U65" i="8"/>
  <c r="U51" i="8"/>
  <c r="U32" i="6"/>
  <c r="U2" i="8"/>
  <c r="U45" i="6"/>
  <c r="T62" i="8"/>
  <c r="T89" i="9"/>
  <c r="T18" i="6"/>
  <c r="T19" i="8"/>
  <c r="T66" i="8"/>
  <c r="T74" i="9"/>
  <c r="T70" i="8"/>
  <c r="T67" i="9"/>
  <c r="T35" i="9"/>
  <c r="T19" i="6"/>
  <c r="T30" i="6"/>
  <c r="T76" i="9"/>
  <c r="T22" i="9"/>
  <c r="T23" i="9"/>
  <c r="T37" i="8"/>
  <c r="T37" i="9"/>
  <c r="T10" i="6"/>
  <c r="T17" i="9"/>
  <c r="T88" i="9"/>
  <c r="T41" i="9"/>
  <c r="T61" i="8"/>
  <c r="T6" i="9"/>
  <c r="T3" i="9"/>
  <c r="T32" i="8"/>
  <c r="T51" i="9"/>
  <c r="T73" i="8"/>
  <c r="T79" i="9"/>
  <c r="T58" i="8"/>
  <c r="T77" i="8"/>
  <c r="T3" i="8"/>
  <c r="T5" i="9"/>
  <c r="T63" i="8"/>
  <c r="T55" i="6"/>
  <c r="T84" i="9"/>
  <c r="T46" i="9"/>
  <c r="T52" i="9"/>
  <c r="T34" i="8"/>
  <c r="U24" i="8" l="1"/>
  <c r="U54" i="9"/>
  <c r="V1" i="9"/>
  <c r="V1" i="8"/>
  <c r="V8" i="8"/>
  <c r="V1" i="6"/>
  <c r="V50" i="6"/>
  <c r="V52" i="9"/>
  <c r="V83" i="8"/>
  <c r="V45" i="6"/>
  <c r="V77" i="8"/>
  <c r="V17" i="9"/>
  <c r="V11" i="9"/>
  <c r="V44" i="6"/>
  <c r="V23" i="9"/>
  <c r="V2" i="6"/>
  <c r="V39" i="8"/>
  <c r="V24" i="6"/>
  <c r="V45" i="9"/>
  <c r="V66" i="8"/>
  <c r="V55" i="9"/>
  <c r="V33" i="9"/>
  <c r="V22" i="9"/>
  <c r="V69" i="9"/>
  <c r="V42" i="9"/>
  <c r="V10" i="9"/>
  <c r="V25" i="9"/>
  <c r="V57" i="8"/>
  <c r="V40" i="9"/>
  <c r="V19" i="8"/>
  <c r="V6" i="8"/>
  <c r="V78" i="9"/>
  <c r="V8" i="6"/>
  <c r="V79" i="9"/>
  <c r="V62" i="9"/>
  <c r="V41" i="6"/>
  <c r="V80" i="8"/>
  <c r="V37" i="6"/>
  <c r="V63" i="8"/>
  <c r="V37" i="9"/>
  <c r="V50" i="9"/>
  <c r="V51" i="6"/>
  <c r="V4" i="6"/>
  <c r="V29" i="8"/>
  <c r="V26" i="8"/>
  <c r="V82" i="8"/>
  <c r="V18" i="6"/>
  <c r="V27" i="9"/>
  <c r="V7" i="8"/>
  <c r="V71" i="9"/>
  <c r="V68" i="9"/>
  <c r="V44" i="9"/>
  <c r="V64" i="8"/>
  <c r="V31" i="6"/>
  <c r="V34" i="6"/>
  <c r="V13" i="8"/>
  <c r="V45" i="8"/>
  <c r="V30" i="9"/>
  <c r="V23" i="8"/>
  <c r="V89" i="9"/>
  <c r="V16" i="6"/>
  <c r="V61" i="9"/>
  <c r="V38" i="6"/>
  <c r="V30" i="8"/>
  <c r="V11" i="6"/>
  <c r="V6" i="6"/>
  <c r="V32" i="8"/>
  <c r="V60" i="8"/>
  <c r="V18" i="9"/>
  <c r="V35" i="8"/>
  <c r="V73" i="9"/>
  <c r="V24" i="8"/>
  <c r="V72" i="9"/>
  <c r="V56" i="6"/>
  <c r="V56" i="9"/>
  <c r="V40" i="8"/>
  <c r="V43" i="9"/>
  <c r="V56" i="8"/>
  <c r="V2" i="9"/>
  <c r="V23" i="6"/>
  <c r="V12" i="8"/>
  <c r="V25" i="8"/>
  <c r="V57" i="6"/>
  <c r="V14" i="9"/>
  <c r="V5" i="9"/>
  <c r="V35" i="6"/>
  <c r="V20" i="8"/>
  <c r="V62" i="8"/>
  <c r="V55" i="8"/>
  <c r="V67" i="8"/>
  <c r="V85" i="9"/>
  <c r="V29" i="9"/>
  <c r="V14" i="8"/>
  <c r="V49" i="9"/>
  <c r="V21" i="6"/>
  <c r="V44" i="8"/>
  <c r="V28" i="6"/>
  <c r="V38" i="9"/>
  <c r="V70" i="9"/>
  <c r="V39" i="9"/>
  <c r="V78" i="8"/>
  <c r="V54" i="6"/>
  <c r="V15" i="8"/>
  <c r="V3" i="9"/>
  <c r="V33" i="8"/>
  <c r="V46" i="9"/>
  <c r="V9" i="8"/>
  <c r="V20" i="6"/>
  <c r="V42" i="6"/>
  <c r="V17" i="8"/>
  <c r="V26" i="9"/>
  <c r="V58" i="8"/>
  <c r="V21" i="9"/>
  <c r="V25" i="6"/>
  <c r="V20" i="9"/>
  <c r="V5" i="8"/>
  <c r="V46" i="8"/>
  <c r="V54" i="8"/>
  <c r="V73" i="8"/>
  <c r="V60" i="9"/>
  <c r="V21" i="8"/>
  <c r="V35" i="9"/>
  <c r="V76" i="8"/>
  <c r="V55" i="6"/>
  <c r="V76" i="9"/>
  <c r="V22" i="6"/>
  <c r="V64" i="9"/>
  <c r="V70" i="8"/>
  <c r="U76" i="8"/>
  <c r="U38" i="6"/>
  <c r="U40" i="9"/>
  <c r="U44" i="6"/>
  <c r="U26" i="6"/>
  <c r="U41" i="9"/>
  <c r="U52" i="9"/>
  <c r="U75" i="8"/>
  <c r="U66" i="9"/>
  <c r="U24" i="6"/>
  <c r="U29" i="6"/>
  <c r="U85" i="9"/>
  <c r="U72" i="8"/>
  <c r="U9" i="9"/>
  <c r="U10" i="6"/>
  <c r="U33" i="8"/>
  <c r="U21" i="6"/>
  <c r="U34" i="6"/>
  <c r="U11" i="8"/>
  <c r="U27" i="9"/>
  <c r="U66" i="8"/>
  <c r="U30" i="6"/>
  <c r="U39" i="9"/>
  <c r="U63" i="8"/>
  <c r="U82" i="8"/>
  <c r="U80" i="8"/>
  <c r="U13" i="6"/>
  <c r="U10" i="9"/>
  <c r="U18" i="9"/>
  <c r="U14" i="9"/>
  <c r="U35" i="9"/>
  <c r="U11" i="6"/>
  <c r="U27" i="8"/>
  <c r="U62" i="8"/>
  <c r="U76" i="9"/>
  <c r="U43" i="6"/>
  <c r="U79" i="9"/>
  <c r="U13" i="8"/>
  <c r="U42" i="8"/>
  <c r="U31" i="8"/>
  <c r="U55" i="8"/>
  <c r="U15" i="8"/>
  <c r="U56" i="8"/>
  <c r="U25" i="8"/>
  <c r="U9" i="6"/>
  <c r="U87" i="9"/>
  <c r="U83" i="9"/>
  <c r="U30" i="9"/>
  <c r="U44" i="8"/>
  <c r="U9" i="8"/>
  <c r="U42" i="6"/>
  <c r="U40" i="8"/>
  <c r="U63" i="9"/>
  <c r="U13" i="9"/>
  <c r="U58" i="8"/>
  <c r="U57" i="8"/>
  <c r="U60" i="9"/>
  <c r="U80" i="9"/>
  <c r="U73" i="8"/>
  <c r="U81" i="9"/>
  <c r="U69" i="9"/>
  <c r="U17" i="9"/>
  <c r="U64" i="9"/>
  <c r="U3" i="8"/>
  <c r="U72" i="9"/>
  <c r="U17" i="8"/>
  <c r="U69" i="8"/>
  <c r="U8" i="8"/>
  <c r="U47" i="6"/>
  <c r="U36" i="9"/>
  <c r="U22" i="9"/>
  <c r="V49" i="8" l="1"/>
  <c r="V47" i="6"/>
  <c r="V83" i="9"/>
  <c r="V46" i="6"/>
  <c r="V9" i="6"/>
  <c r="V77" i="9"/>
  <c r="V4" i="8"/>
  <c r="W1" i="9"/>
  <c r="W1" i="8"/>
  <c r="W45" i="9"/>
  <c r="W1" i="6"/>
  <c r="W78" i="9"/>
  <c r="W40" i="8"/>
  <c r="W32" i="6"/>
  <c r="W24" i="8"/>
  <c r="W28" i="9"/>
  <c r="W47" i="9"/>
  <c r="W50" i="8"/>
  <c r="W49" i="8"/>
  <c r="W40" i="6"/>
  <c r="W58" i="9"/>
  <c r="W86" i="9"/>
  <c r="W8" i="9"/>
  <c r="W54" i="8"/>
  <c r="W79" i="9"/>
  <c r="W10" i="9"/>
  <c r="W47" i="8"/>
  <c r="W10" i="6"/>
  <c r="W30" i="9"/>
  <c r="W3" i="8"/>
  <c r="W60" i="9"/>
  <c r="W43" i="6"/>
  <c r="W60" i="8"/>
  <c r="W63" i="8"/>
  <c r="W49" i="9"/>
  <c r="W68" i="9"/>
  <c r="W62" i="8"/>
  <c r="W37" i="8"/>
  <c r="W36" i="9"/>
  <c r="W61" i="9"/>
  <c r="W77" i="8"/>
  <c r="W16" i="6"/>
  <c r="W58" i="8"/>
  <c r="W2" i="9"/>
  <c r="W83" i="9"/>
  <c r="W18" i="9"/>
  <c r="W67" i="9"/>
  <c r="W66" i="8"/>
  <c r="W20" i="9"/>
  <c r="W26" i="8"/>
  <c r="W48" i="8"/>
  <c r="V26" i="6"/>
  <c r="V86" i="9"/>
  <c r="V3" i="8"/>
  <c r="V5" i="6"/>
  <c r="V58" i="6"/>
  <c r="V42" i="8"/>
  <c r="V53" i="6"/>
  <c r="V65" i="8"/>
  <c r="V28" i="9"/>
  <c r="V14" i="6"/>
  <c r="V4" i="9"/>
  <c r="V75" i="8"/>
  <c r="V18" i="8"/>
  <c r="V51" i="8"/>
  <c r="V58" i="9"/>
  <c r="V80" i="9"/>
  <c r="V49" i="6"/>
  <c r="V36" i="6"/>
  <c r="V48" i="6"/>
  <c r="V84" i="9"/>
  <c r="V29" i="6"/>
  <c r="V43" i="6"/>
  <c r="V47" i="9"/>
  <c r="V11" i="8"/>
  <c r="V2" i="8"/>
  <c r="V40" i="6"/>
  <c r="V17" i="6"/>
  <c r="V72" i="8"/>
  <c r="V6" i="9"/>
  <c r="V7" i="6"/>
  <c r="V57" i="9"/>
  <c r="V74" i="9"/>
  <c r="V69" i="8"/>
  <c r="V9" i="9"/>
  <c r="V8" i="9"/>
  <c r="V81" i="9"/>
  <c r="V32" i="6"/>
  <c r="V13" i="9"/>
  <c r="V87" i="9"/>
  <c r="V66" i="9"/>
  <c r="V51" i="9"/>
  <c r="V59" i="9"/>
  <c r="V36" i="8"/>
  <c r="V19" i="9"/>
  <c r="V41" i="8"/>
  <c r="V54" i="9"/>
  <c r="V32" i="9"/>
  <c r="V61" i="8"/>
  <c r="V71" i="8"/>
  <c r="V31" i="8"/>
  <c r="V30" i="6"/>
  <c r="V50" i="8"/>
  <c r="V88" i="9"/>
  <c r="V48" i="8"/>
  <c r="V41" i="9"/>
  <c r="V81" i="8"/>
  <c r="V27" i="8"/>
  <c r="V47" i="8"/>
  <c r="V15" i="6"/>
  <c r="V53" i="8"/>
  <c r="V13" i="6"/>
  <c r="V34" i="8"/>
  <c r="V36" i="9"/>
  <c r="V79" i="8"/>
  <c r="V19" i="6"/>
  <c r="V63" i="9"/>
  <c r="V37" i="8"/>
  <c r="V10" i="6"/>
  <c r="V38" i="8"/>
  <c r="V34" i="9"/>
  <c r="V7" i="9"/>
  <c r="V15" i="9"/>
  <c r="V52" i="8"/>
  <c r="V67" i="9"/>
  <c r="W23" i="9" l="1"/>
  <c r="W14" i="9"/>
  <c r="W67" i="8"/>
  <c r="W6" i="8"/>
  <c r="W56" i="9"/>
  <c r="W14" i="6"/>
  <c r="W9" i="6"/>
  <c r="W45" i="8"/>
  <c r="W45" i="6"/>
  <c r="W9" i="8"/>
  <c r="W42" i="9"/>
  <c r="W38" i="6"/>
  <c r="W51" i="8"/>
  <c r="W63" i="9"/>
  <c r="W59" i="9"/>
  <c r="W5" i="8"/>
  <c r="W33" i="9"/>
  <c r="W58" i="6"/>
  <c r="W62" i="9"/>
  <c r="W44" i="6"/>
  <c r="W13" i="6"/>
  <c r="W71" i="9"/>
  <c r="W8" i="6"/>
  <c r="W57" i="9"/>
  <c r="W42" i="6"/>
  <c r="W80" i="8"/>
  <c r="W31" i="6"/>
  <c r="W2" i="8"/>
  <c r="W72" i="9"/>
  <c r="W33" i="8"/>
  <c r="W7" i="6"/>
  <c r="W11" i="6"/>
  <c r="W27" i="9"/>
  <c r="W73" i="8"/>
  <c r="W9" i="9"/>
  <c r="W26" i="9"/>
  <c r="W20" i="8"/>
  <c r="W4" i="6"/>
  <c r="W76" i="8"/>
  <c r="W76" i="9"/>
  <c r="W6" i="9"/>
  <c r="W35" i="8"/>
  <c r="W82" i="8"/>
  <c r="W51" i="6"/>
  <c r="W34" i="8"/>
  <c r="W7" i="8"/>
  <c r="W69" i="9"/>
  <c r="W25" i="6"/>
  <c r="W83" i="8"/>
  <c r="W11" i="8"/>
  <c r="W20" i="6"/>
  <c r="W13" i="9"/>
  <c r="W52" i="8"/>
  <c r="W6" i="6"/>
  <c r="W80" i="9"/>
  <c r="W15" i="9"/>
  <c r="W89" i="9"/>
  <c r="W50" i="9"/>
  <c r="W22" i="9"/>
  <c r="W55" i="8"/>
  <c r="W49" i="6"/>
  <c r="W71" i="8"/>
  <c r="W47" i="6"/>
  <c r="W64" i="9"/>
  <c r="W46" i="8"/>
  <c r="W41" i="9"/>
  <c r="W51" i="9"/>
  <c r="W32" i="8"/>
  <c r="W23" i="8"/>
  <c r="W37" i="6"/>
  <c r="W70" i="9"/>
  <c r="W25" i="8"/>
  <c r="W54" i="6"/>
  <c r="W30" i="6"/>
  <c r="W38" i="8"/>
  <c r="W21" i="6"/>
  <c r="W13" i="8"/>
  <c r="W54" i="9"/>
  <c r="W78" i="8"/>
  <c r="W26" i="6"/>
  <c r="W21" i="9"/>
  <c r="W79" i="8"/>
  <c r="W29" i="8"/>
  <c r="W57" i="6"/>
  <c r="W74" i="9"/>
  <c r="W28" i="6"/>
  <c r="W39" i="8"/>
  <c r="W34" i="9"/>
  <c r="W32" i="9"/>
  <c r="W19" i="6"/>
  <c r="W37" i="9"/>
  <c r="W23" i="6"/>
  <c r="W43" i="9"/>
  <c r="W44" i="8"/>
  <c r="W36" i="8"/>
  <c r="W18" i="8"/>
  <c r="W12" i="8"/>
  <c r="W81" i="8"/>
  <c r="W25" i="9"/>
  <c r="W56" i="8"/>
  <c r="W17" i="9"/>
  <c r="W64" i="8"/>
  <c r="W81" i="9"/>
  <c r="W29" i="6"/>
  <c r="W42" i="8"/>
  <c r="W36" i="6"/>
  <c r="W57" i="8"/>
  <c r="W18" i="6"/>
  <c r="W65" i="8"/>
  <c r="W46" i="9"/>
  <c r="W11" i="9"/>
  <c r="W21" i="8"/>
  <c r="W30" i="8"/>
  <c r="W40" i="9"/>
  <c r="W15" i="8"/>
  <c r="W55" i="9"/>
  <c r="W3" i="9"/>
  <c r="W22" i="6"/>
  <c r="W84" i="9"/>
  <c r="W56" i="6"/>
  <c r="W46" i="6"/>
  <c r="W4" i="9"/>
  <c r="W53" i="6"/>
  <c r="W73" i="9"/>
  <c r="W35" i="6"/>
  <c r="W19" i="9"/>
  <c r="W41" i="8"/>
  <c r="W15" i="6"/>
  <c r="W66" i="9"/>
  <c r="W8" i="8"/>
  <c r="W50" i="6"/>
  <c r="W77" i="9"/>
  <c r="W53" i="8"/>
  <c r="W24" i="6"/>
  <c r="W85" i="9"/>
  <c r="W34" i="6"/>
  <c r="W17" i="6"/>
  <c r="W38" i="9"/>
  <c r="W69" i="8"/>
  <c r="W44" i="9"/>
  <c r="W5" i="6"/>
  <c r="W87" i="9"/>
  <c r="W55" i="6"/>
  <c r="W41" i="6"/>
  <c r="W29" i="9"/>
  <c r="W14" i="8"/>
  <c r="W7" i="9"/>
  <c r="W61" i="8"/>
  <c r="W2" i="6"/>
  <c r="W52" i="9"/>
  <c r="W19" i="8"/>
  <c r="W4" i="8"/>
  <c r="W17" i="8"/>
  <c r="W75" i="8"/>
  <c r="W39" i="9"/>
  <c r="W5" i="9"/>
  <c r="W35" i="9"/>
  <c r="W48" i="6"/>
  <c r="W88" i="9"/>
  <c r="W31" i="8"/>
  <c r="W72" i="8"/>
  <c r="W70" i="8"/>
  <c r="W27" i="8"/>
  <c r="X1" i="9"/>
  <c r="X1" i="8"/>
  <c r="X1" i="6"/>
  <c r="X32" i="9"/>
  <c r="X43" i="9"/>
  <c r="X61" i="8"/>
  <c r="X4" i="8"/>
  <c r="X45" i="6"/>
  <c r="X11" i="9"/>
  <c r="X9" i="6"/>
  <c r="X33" i="9"/>
  <c r="X20" i="6"/>
  <c r="X22" i="9"/>
  <c r="X78" i="9"/>
  <c r="X17" i="8"/>
  <c r="X35" i="6"/>
  <c r="X10" i="9"/>
  <c r="X40" i="6"/>
  <c r="X76" i="9"/>
  <c r="X9" i="9"/>
  <c r="X23" i="8"/>
  <c r="X26" i="8"/>
  <c r="X55" i="9"/>
  <c r="X34" i="9"/>
  <c r="X46" i="6"/>
  <c r="X37" i="9"/>
  <c r="X85" i="9"/>
  <c r="X45" i="9"/>
  <c r="X18" i="9"/>
  <c r="X2" i="6"/>
  <c r="X34" i="8"/>
  <c r="X80" i="8"/>
  <c r="X70" i="9"/>
  <c r="X53" i="8"/>
  <c r="X10" i="6"/>
  <c r="X28" i="9"/>
  <c r="X43" i="6"/>
  <c r="X19" i="9"/>
  <c r="X31" i="8"/>
  <c r="X56" i="8"/>
  <c r="X13" i="8"/>
  <c r="X9" i="8"/>
  <c r="X14" i="9"/>
  <c r="X50" i="8"/>
  <c r="X52" i="9"/>
  <c r="X32" i="6"/>
  <c r="X77" i="9"/>
  <c r="X42" i="8"/>
  <c r="X29" i="9"/>
  <c r="X8" i="8"/>
  <c r="X52" i="8"/>
  <c r="X71" i="9"/>
  <c r="X69" i="9"/>
  <c r="X47" i="6"/>
  <c r="X55" i="6"/>
  <c r="X3" i="8"/>
  <c r="X41" i="9"/>
  <c r="X12" i="8"/>
  <c r="X15" i="8"/>
  <c r="X11" i="6"/>
  <c r="X72" i="9"/>
  <c r="X42" i="6"/>
  <c r="X7" i="9"/>
  <c r="X25" i="6"/>
  <c r="X79" i="8"/>
  <c r="X35" i="8"/>
  <c r="X5" i="6"/>
  <c r="X24" i="6"/>
  <c r="X45" i="8" l="1"/>
  <c r="X89" i="9"/>
  <c r="X6" i="8"/>
  <c r="X34" i="6"/>
  <c r="X25" i="8"/>
  <c r="X38" i="8"/>
  <c r="X36" i="6"/>
  <c r="X78" i="8"/>
  <c r="Y1" i="6"/>
  <c r="Y3" i="9"/>
  <c r="Y81" i="8"/>
  <c r="Y82" i="8"/>
  <c r="Y1" i="9"/>
  <c r="Y1" i="8"/>
  <c r="Y79" i="8"/>
  <c r="Y86" i="9"/>
  <c r="Y64" i="9"/>
  <c r="Y87" i="9"/>
  <c r="Y38" i="9"/>
  <c r="Y11" i="6"/>
  <c r="Y19" i="9"/>
  <c r="Y74" i="9"/>
  <c r="Y23" i="9"/>
  <c r="Y5" i="8"/>
  <c r="Y2" i="9"/>
  <c r="Y36" i="9"/>
  <c r="Y42" i="9"/>
  <c r="Y77" i="9"/>
  <c r="Y19" i="8"/>
  <c r="Y43" i="9"/>
  <c r="Y28" i="6"/>
  <c r="Y14" i="9"/>
  <c r="Y84" i="9"/>
  <c r="Y61" i="9"/>
  <c r="Y79" i="9"/>
  <c r="Y51" i="8"/>
  <c r="Y15" i="9"/>
  <c r="Y47" i="8"/>
  <c r="Y49" i="9"/>
  <c r="Y66" i="8"/>
  <c r="Y27" i="8"/>
  <c r="Y12" i="8"/>
  <c r="Y62" i="8"/>
  <c r="Y23" i="6"/>
  <c r="Y33" i="8"/>
  <c r="Y37" i="9"/>
  <c r="Y54" i="6"/>
  <c r="Y40" i="9"/>
  <c r="Y50" i="6"/>
  <c r="Y2" i="8"/>
  <c r="Y55" i="9"/>
  <c r="Y21" i="6"/>
  <c r="Y67" i="8"/>
  <c r="Y64" i="8"/>
  <c r="Y35" i="9"/>
  <c r="Y46" i="8"/>
  <c r="Y5" i="6"/>
  <c r="Y8" i="8"/>
  <c r="Y57" i="8"/>
  <c r="Y63" i="9"/>
  <c r="Y23" i="8"/>
  <c r="Y3" i="8"/>
  <c r="Y35" i="6"/>
  <c r="Y18" i="6"/>
  <c r="Y55" i="8"/>
  <c r="Y40" i="6"/>
  <c r="Y51" i="6"/>
  <c r="Y24" i="8"/>
  <c r="Y58" i="6"/>
  <c r="Y70" i="8"/>
  <c r="Y31" i="8"/>
  <c r="Y29" i="6"/>
  <c r="Y17" i="8"/>
  <c r="Y36" i="6"/>
  <c r="Y65" i="8"/>
  <c r="Y69" i="8"/>
  <c r="Y55" i="6"/>
  <c r="Y14" i="8"/>
  <c r="Y44" i="8"/>
  <c r="Y72" i="8"/>
  <c r="Y42" i="6"/>
  <c r="Y4" i="9"/>
  <c r="Y83" i="8"/>
  <c r="Y46" i="6"/>
  <c r="Y78" i="8"/>
  <c r="Y43" i="6"/>
  <c r="Y34" i="8"/>
  <c r="Y13" i="8"/>
  <c r="Y38" i="6"/>
  <c r="Y4" i="8"/>
  <c r="Y63" i="8"/>
  <c r="Y29" i="8"/>
  <c r="Y34" i="6"/>
  <c r="Y22" i="6"/>
  <c r="Y44" i="6"/>
  <c r="Y25" i="8"/>
  <c r="Y50" i="9"/>
  <c r="Y60" i="8"/>
  <c r="Y45" i="9"/>
  <c r="Y41" i="6"/>
  <c r="Y18" i="9"/>
  <c r="Y20" i="6"/>
  <c r="Y42" i="8"/>
  <c r="Y47" i="9"/>
  <c r="Y45" i="6"/>
  <c r="Y54" i="9"/>
  <c r="Y51" i="9"/>
  <c r="Y75" i="8"/>
  <c r="Y34" i="9"/>
  <c r="Y83" i="9"/>
  <c r="Y22" i="9"/>
  <c r="Y73" i="9"/>
  <c r="Y58" i="9"/>
  <c r="Y80" i="8"/>
  <c r="Y19" i="6"/>
  <c r="Y47" i="6"/>
  <c r="X26" i="6"/>
  <c r="X5" i="9"/>
  <c r="X58" i="8"/>
  <c r="X57" i="8"/>
  <c r="X60" i="8"/>
  <c r="X22" i="6"/>
  <c r="X2" i="9"/>
  <c r="X60" i="9"/>
  <c r="X21" i="6"/>
  <c r="X67" i="9"/>
  <c r="X41" i="6"/>
  <c r="X81" i="8"/>
  <c r="X82" i="8"/>
  <c r="X23" i="9"/>
  <c r="X30" i="9"/>
  <c r="X30" i="8"/>
  <c r="X44" i="6"/>
  <c r="X36" i="8"/>
  <c r="X33" i="8"/>
  <c r="X28" i="6"/>
  <c r="X6" i="9"/>
  <c r="X44" i="9"/>
  <c r="X81" i="9"/>
  <c r="X29" i="8"/>
  <c r="X4" i="6"/>
  <c r="X46" i="8"/>
  <c r="X65" i="8"/>
  <c r="X5" i="8"/>
  <c r="X30" i="6"/>
  <c r="X71" i="8"/>
  <c r="X37" i="8"/>
  <c r="X40" i="9"/>
  <c r="X62" i="8"/>
  <c r="X50" i="9"/>
  <c r="X73" i="8"/>
  <c r="X54" i="6"/>
  <c r="X58" i="6"/>
  <c r="X53" i="6"/>
  <c r="X66" i="9"/>
  <c r="X80" i="9"/>
  <c r="X18" i="6"/>
  <c r="X59" i="9"/>
  <c r="X47" i="9"/>
  <c r="X55" i="8"/>
  <c r="X63" i="8"/>
  <c r="X19" i="6"/>
  <c r="X86" i="9"/>
  <c r="X14" i="8"/>
  <c r="X62" i="9"/>
  <c r="X51" i="8"/>
  <c r="X24" i="8"/>
  <c r="X79" i="9"/>
  <c r="X14" i="6"/>
  <c r="X20" i="9"/>
  <c r="X4" i="9"/>
  <c r="X48" i="6"/>
  <c r="X54" i="8"/>
  <c r="X48" i="8"/>
  <c r="X38" i="9"/>
  <c r="X7" i="6"/>
  <c r="X7" i="8"/>
  <c r="X66" i="8"/>
  <c r="X64" i="8"/>
  <c r="X83" i="8"/>
  <c r="X67" i="8"/>
  <c r="X56" i="6"/>
  <c r="X41" i="8"/>
  <c r="X23" i="6"/>
  <c r="X20" i="8"/>
  <c r="X63" i="9"/>
  <c r="X87" i="9"/>
  <c r="X84" i="9"/>
  <c r="X58" i="9"/>
  <c r="X27" i="9"/>
  <c r="X32" i="8"/>
  <c r="X56" i="9"/>
  <c r="X42" i="9"/>
  <c r="X50" i="6"/>
  <c r="X61" i="9"/>
  <c r="X49" i="9"/>
  <c r="X54" i="9"/>
  <c r="X35" i="9"/>
  <c r="X73" i="9"/>
  <c r="X40" i="8"/>
  <c r="X31" i="6"/>
  <c r="X13" i="9"/>
  <c r="X36" i="9"/>
  <c r="X15" i="6"/>
  <c r="X37" i="6"/>
  <c r="X57" i="6"/>
  <c r="X27" i="8"/>
  <c r="X26" i="9"/>
  <c r="X77" i="8"/>
  <c r="X51" i="9"/>
  <c r="X8" i="6"/>
  <c r="X76" i="8"/>
  <c r="X49" i="8"/>
  <c r="X39" i="9"/>
  <c r="X70" i="8"/>
  <c r="X15" i="9"/>
  <c r="X21" i="8"/>
  <c r="X6" i="6"/>
  <c r="X68" i="9"/>
  <c r="X44" i="8"/>
  <c r="X69" i="8"/>
  <c r="X39" i="8"/>
  <c r="X47" i="8"/>
  <c r="X51" i="6"/>
  <c r="X16" i="6"/>
  <c r="X18" i="8"/>
  <c r="X17" i="6"/>
  <c r="X17" i="9"/>
  <c r="X21" i="9"/>
  <c r="X83" i="9"/>
  <c r="X25" i="9"/>
  <c r="X72" i="8"/>
  <c r="X64" i="9"/>
  <c r="X29" i="6"/>
  <c r="X46" i="9"/>
  <c r="X19" i="8"/>
  <c r="X11" i="8"/>
  <c r="X57" i="9"/>
  <c r="X49" i="6"/>
  <c r="X8" i="9"/>
  <c r="X13" i="6"/>
  <c r="X88" i="9"/>
  <c r="X3" i="9"/>
  <c r="X2" i="8"/>
  <c r="X75" i="8"/>
  <c r="X74" i="9"/>
  <c r="X38" i="6"/>
  <c r="Y80" i="9" l="1"/>
  <c r="Y17" i="9"/>
  <c r="Y48" i="8"/>
  <c r="Y61" i="8"/>
  <c r="Y21" i="9"/>
  <c r="Y2" i="6"/>
  <c r="Y10" i="6"/>
  <c r="Y49" i="8"/>
  <c r="Y9" i="8"/>
  <c r="Y9" i="6"/>
  <c r="Y30" i="6"/>
  <c r="Y32" i="6"/>
  <c r="Y6" i="9"/>
  <c r="Y18" i="8"/>
  <c r="Y77" i="8"/>
  <c r="Y71" i="8"/>
  <c r="Y21" i="8"/>
  <c r="Y7" i="8"/>
  <c r="Y67" i="9"/>
  <c r="Y37" i="6"/>
  <c r="Y17" i="6"/>
  <c r="Y11" i="8"/>
  <c r="Y38" i="8"/>
  <c r="Y37" i="8"/>
  <c r="Y71" i="9"/>
  <c r="Y33" i="9"/>
  <c r="Y39" i="8"/>
  <c r="Y68" i="9"/>
  <c r="Y56" i="8"/>
  <c r="Y45" i="8"/>
  <c r="Y31" i="6"/>
  <c r="Y40" i="8"/>
  <c r="Y85" i="9"/>
  <c r="Y41" i="9"/>
  <c r="Y49" i="6"/>
  <c r="Y20" i="8"/>
  <c r="Y36" i="8"/>
  <c r="Y26" i="8"/>
  <c r="Y5" i="9"/>
  <c r="Y6" i="6"/>
  <c r="Y73" i="8"/>
  <c r="Y52" i="8"/>
  <c r="Y13" i="6"/>
  <c r="Y6" i="8"/>
  <c r="Y15" i="8"/>
  <c r="Y53" i="8"/>
  <c r="Y46" i="9"/>
  <c r="Y57" i="9"/>
  <c r="Y7" i="9"/>
  <c r="Y50" i="8"/>
  <c r="Y72" i="9"/>
  <c r="Y81" i="9"/>
  <c r="Y35" i="8"/>
  <c r="Y62" i="9"/>
  <c r="Y32" i="8"/>
  <c r="Y13" i="9"/>
  <c r="Y25" i="9"/>
  <c r="Y57" i="6"/>
  <c r="Y25" i="6"/>
  <c r="Y24" i="6"/>
  <c r="Y30" i="8"/>
  <c r="Y7" i="6"/>
  <c r="Y15" i="6"/>
  <c r="Z1" i="8"/>
  <c r="Z1" i="9"/>
  <c r="Z11" i="9"/>
  <c r="Z1" i="6"/>
  <c r="Z30" i="9"/>
  <c r="Z29" i="9"/>
  <c r="Z36" i="9"/>
  <c r="Z89" i="9"/>
  <c r="Z47" i="8"/>
  <c r="Z76" i="9"/>
  <c r="Z3" i="8"/>
  <c r="Z15" i="9"/>
  <c r="Z32" i="9"/>
  <c r="Z74" i="9"/>
  <c r="Z85" i="9"/>
  <c r="Z46" i="6"/>
  <c r="Z9" i="8"/>
  <c r="Z17" i="8"/>
  <c r="Z15" i="6"/>
  <c r="Z31" i="6"/>
  <c r="Z48" i="8"/>
  <c r="Z27" i="8"/>
  <c r="Z67" i="8"/>
  <c r="Z21" i="8"/>
  <c r="Z6" i="8"/>
  <c r="Z76" i="8"/>
  <c r="Z63" i="8"/>
  <c r="Z14" i="6"/>
  <c r="Z4" i="8"/>
  <c r="Z4" i="9"/>
  <c r="Z4" i="6"/>
  <c r="Z22" i="9"/>
  <c r="Z56" i="6"/>
  <c r="Z40" i="8"/>
  <c r="Y89" i="9"/>
  <c r="Y20" i="9"/>
  <c r="Y76" i="8"/>
  <c r="Y48" i="6"/>
  <c r="Y29" i="9"/>
  <c r="Y53" i="6"/>
  <c r="Y54" i="8"/>
  <c r="Y56" i="6"/>
  <c r="Y58" i="8"/>
  <c r="Y32" i="9"/>
  <c r="Y26" i="6"/>
  <c r="Y26" i="9"/>
  <c r="Y28" i="9"/>
  <c r="Y10" i="9"/>
  <c r="Y9" i="9"/>
  <c r="Y78" i="9"/>
  <c r="Y59" i="9"/>
  <c r="Y69" i="9"/>
  <c r="Y76" i="9"/>
  <c r="Y60" i="9"/>
  <c r="Y41" i="8"/>
  <c r="Y88" i="9"/>
  <c r="Y4" i="6"/>
  <c r="Y14" i="6"/>
  <c r="Y8" i="9"/>
  <c r="Y8" i="6"/>
  <c r="Y11" i="9"/>
  <c r="Y70" i="9"/>
  <c r="Y44" i="9"/>
  <c r="Y39" i="9"/>
  <c r="Y16" i="6"/>
  <c r="Y30" i="9"/>
  <c r="Y56" i="9"/>
  <c r="Y52" i="9"/>
  <c r="Y27" i="9"/>
  <c r="Y66" i="9"/>
  <c r="Z52" i="9" l="1"/>
  <c r="Z23" i="6"/>
  <c r="Z37" i="8"/>
  <c r="Z22" i="6"/>
  <c r="Z7" i="8"/>
  <c r="Z44" i="8"/>
  <c r="Z81" i="9"/>
  <c r="Z53" i="8"/>
  <c r="Z51" i="6"/>
  <c r="Z38" i="8"/>
  <c r="Z25" i="8"/>
  <c r="Z5" i="9"/>
  <c r="Z56" i="9"/>
  <c r="Z68" i="9"/>
  <c r="Z58" i="8"/>
  <c r="Z35" i="9"/>
  <c r="Z51" i="9"/>
  <c r="Z5" i="8"/>
  <c r="Z13" i="6"/>
  <c r="Z49" i="8"/>
  <c r="Z78" i="8"/>
  <c r="Z39" i="9"/>
  <c r="AK39" i="9" s="1"/>
  <c r="AM39" i="9" s="1"/>
  <c r="Z70" i="8"/>
  <c r="Z34" i="6"/>
  <c r="Z13" i="9"/>
  <c r="Z84" i="9"/>
  <c r="Z42" i="9"/>
  <c r="Z83" i="9"/>
  <c r="Z7" i="9"/>
  <c r="Z81" i="8"/>
  <c r="Z32" i="6"/>
  <c r="Z5" i="6"/>
  <c r="Z18" i="6"/>
  <c r="Z67" i="9"/>
  <c r="Z79" i="8"/>
  <c r="Z38" i="6"/>
  <c r="Z32" i="8"/>
  <c r="Z26" i="9"/>
  <c r="Z23" i="8"/>
  <c r="Z73" i="9"/>
  <c r="Z79" i="9"/>
  <c r="Z29" i="8"/>
  <c r="Z11" i="6"/>
  <c r="Z64" i="9"/>
  <c r="Z80" i="9"/>
  <c r="Z86" i="9"/>
  <c r="Z37" i="9"/>
  <c r="Z58" i="9"/>
  <c r="Z50" i="9"/>
  <c r="Z40" i="6"/>
  <c r="Z44" i="9"/>
  <c r="Z41" i="6"/>
  <c r="Z24" i="6"/>
  <c r="Z47" i="6"/>
  <c r="Z12" i="8"/>
  <c r="Z26" i="8"/>
  <c r="Z34" i="9"/>
  <c r="Z33" i="8"/>
  <c r="Z10" i="9"/>
  <c r="Z41" i="8"/>
  <c r="Z34" i="8"/>
  <c r="Z2" i="9"/>
  <c r="Z54" i="6"/>
  <c r="Z87" i="9"/>
  <c r="Z53" i="6"/>
  <c r="Z8" i="9"/>
  <c r="Z59" i="9"/>
  <c r="Z36" i="6"/>
  <c r="Z23" i="9"/>
  <c r="Z36" i="8"/>
  <c r="AK36" i="8" s="1"/>
  <c r="AM36" i="8" s="1"/>
  <c r="Z69" i="8"/>
  <c r="Z44" i="6"/>
  <c r="Z2" i="8"/>
  <c r="Z2" i="6"/>
  <c r="Z6" i="6"/>
  <c r="Z27" i="9"/>
  <c r="Z72" i="8"/>
  <c r="Z38" i="9"/>
  <c r="Z45" i="8"/>
  <c r="Z47" i="9"/>
  <c r="Z45" i="6"/>
  <c r="Z35" i="6"/>
  <c r="Z28" i="9"/>
  <c r="Z11" i="8"/>
  <c r="Z72" i="9"/>
  <c r="Z18" i="9"/>
  <c r="Z65" i="8"/>
  <c r="Z46" i="9"/>
  <c r="Z77" i="8"/>
  <c r="Z43" i="6"/>
  <c r="Z75" i="8"/>
  <c r="Z51" i="8"/>
  <c r="Z17" i="6"/>
  <c r="Z8" i="6"/>
  <c r="Z7" i="6"/>
  <c r="Z19" i="9"/>
  <c r="Z29" i="6"/>
  <c r="Z54" i="8"/>
  <c r="Z60" i="8"/>
  <c r="Z19" i="8"/>
  <c r="Z62" i="9"/>
  <c r="Z78" i="9"/>
  <c r="Z19" i="6"/>
  <c r="Z20" i="8"/>
  <c r="Z17" i="9"/>
  <c r="Z66" i="9"/>
  <c r="Z25" i="6"/>
  <c r="Z28" i="6"/>
  <c r="Z49" i="6"/>
  <c r="Z8" i="8"/>
  <c r="Z40" i="9"/>
  <c r="AK40" i="9" s="1"/>
  <c r="AM40" i="9" s="1"/>
  <c r="Z13" i="8"/>
  <c r="Z88" i="9"/>
  <c r="Z18" i="8"/>
  <c r="Z80" i="8"/>
  <c r="Z71" i="9"/>
  <c r="Z50" i="6"/>
  <c r="Z60" i="9"/>
  <c r="Z21" i="6"/>
  <c r="Z58" i="6"/>
  <c r="Z49" i="9"/>
  <c r="Z70" i="9"/>
  <c r="AA53" i="8"/>
  <c r="AA46" i="8"/>
  <c r="AA36" i="6"/>
  <c r="AA1" i="9"/>
  <c r="AA1" i="8"/>
  <c r="AA1" i="6"/>
  <c r="AA14" i="9"/>
  <c r="AA8" i="6"/>
  <c r="AA55" i="9"/>
  <c r="AA27" i="8"/>
  <c r="AK27" i="8" s="1"/>
  <c r="AM27" i="8" s="1"/>
  <c r="AA64" i="8"/>
  <c r="AA49" i="8"/>
  <c r="AK49" i="8" s="1"/>
  <c r="AM49" i="8" s="1"/>
  <c r="AA19" i="9"/>
  <c r="AA69" i="8"/>
  <c r="AA44" i="8"/>
  <c r="AA18" i="6"/>
  <c r="AA6" i="6"/>
  <c r="AA9" i="8"/>
  <c r="AA73" i="8"/>
  <c r="AA42" i="6"/>
  <c r="AA20" i="6"/>
  <c r="AA62" i="8"/>
  <c r="AA53" i="9"/>
  <c r="AA4" i="6"/>
  <c r="AA85" i="9"/>
  <c r="AA79" i="8"/>
  <c r="AA54" i="9"/>
  <c r="AA65" i="8"/>
  <c r="AA27" i="9"/>
  <c r="AA30" i="8"/>
  <c r="AA41" i="8"/>
  <c r="AK41" i="8" s="1"/>
  <c r="AM41" i="8" s="1"/>
  <c r="AA70" i="9"/>
  <c r="AA37" i="6"/>
  <c r="AA45" i="8"/>
  <c r="AA21" i="8"/>
  <c r="AA58" i="8"/>
  <c r="AA31" i="6"/>
  <c r="AA66" i="8"/>
  <c r="AA83" i="8"/>
  <c r="AA53" i="6"/>
  <c r="AA48" i="6"/>
  <c r="AA28" i="6"/>
  <c r="AA77" i="8"/>
  <c r="AA34" i="6"/>
  <c r="AA24" i="6"/>
  <c r="AA14" i="8"/>
  <c r="AA69" i="9"/>
  <c r="AA57" i="8"/>
  <c r="AA30" i="9"/>
  <c r="AK30" i="9" s="1"/>
  <c r="AM30" i="9" s="1"/>
  <c r="AA63" i="8"/>
  <c r="AA33" i="9"/>
  <c r="AA4" i="9"/>
  <c r="AK4" i="9" s="1"/>
  <c r="AM4" i="9" s="1"/>
  <c r="AA6" i="9"/>
  <c r="AA47" i="6"/>
  <c r="AA26" i="8"/>
  <c r="AK26" i="8" s="1"/>
  <c r="AM26" i="8" s="1"/>
  <c r="AA10" i="6"/>
  <c r="AA15" i="6"/>
  <c r="AA58" i="6"/>
  <c r="AA63" i="9"/>
  <c r="AA72" i="9"/>
  <c r="AA61" i="9"/>
  <c r="AA12" i="8"/>
  <c r="AA34" i="8"/>
  <c r="AA17" i="9"/>
  <c r="AA18" i="9"/>
  <c r="AA76" i="9"/>
  <c r="AA14" i="6"/>
  <c r="AA11" i="8"/>
  <c r="AA45" i="6"/>
  <c r="AA46" i="6"/>
  <c r="AA49" i="9"/>
  <c r="AA41" i="9"/>
  <c r="AA40" i="6"/>
  <c r="AA66" i="9"/>
  <c r="AA68" i="9"/>
  <c r="AA56" i="9"/>
  <c r="AA89" i="9"/>
  <c r="AK89" i="9" s="1"/>
  <c r="AM89" i="9" s="1"/>
  <c r="AA38" i="9"/>
  <c r="AA30" i="6"/>
  <c r="AA15" i="8"/>
  <c r="AA5" i="9"/>
  <c r="AA34" i="9"/>
  <c r="AA29" i="6"/>
  <c r="AA29" i="9"/>
  <c r="AA16" i="6"/>
  <c r="AA59" i="9"/>
  <c r="AA22" i="9"/>
  <c r="AA46" i="9"/>
  <c r="AA39" i="8"/>
  <c r="AA82" i="8"/>
  <c r="AA44" i="9"/>
  <c r="AA54" i="8"/>
  <c r="AA88" i="9"/>
  <c r="AA3" i="8"/>
  <c r="AA50" i="6"/>
  <c r="AA81" i="9"/>
  <c r="AA7" i="8"/>
  <c r="AA20" i="9"/>
  <c r="AA13" i="6"/>
  <c r="AA9" i="9"/>
  <c r="AA21" i="6"/>
  <c r="AA36" i="9"/>
  <c r="AA50" i="9"/>
  <c r="AA20" i="8"/>
  <c r="AA41" i="6"/>
  <c r="AA52" i="8"/>
  <c r="AA64" i="9"/>
  <c r="AA15" i="9"/>
  <c r="AA78" i="9"/>
  <c r="AA32" i="9"/>
  <c r="AA37" i="8"/>
  <c r="AA10" i="9"/>
  <c r="AA51" i="9"/>
  <c r="AA7" i="9"/>
  <c r="AA25" i="8"/>
  <c r="AA47" i="8"/>
  <c r="AA23" i="8"/>
  <c r="AA60" i="9"/>
  <c r="AA28" i="9"/>
  <c r="AA84" i="9"/>
  <c r="AA55" i="6"/>
  <c r="AA54" i="6"/>
  <c r="AA71" i="9"/>
  <c r="AA4" i="8"/>
  <c r="AA50" i="8"/>
  <c r="AA2" i="8"/>
  <c r="AA67" i="8"/>
  <c r="AA31" i="8"/>
  <c r="AA58" i="9"/>
  <c r="AA26" i="6"/>
  <c r="AA67" i="9"/>
  <c r="AA8" i="9"/>
  <c r="AA29" i="8"/>
  <c r="AA42" i="9"/>
  <c r="AA38" i="8"/>
  <c r="AA47" i="9"/>
  <c r="AA78" i="8"/>
  <c r="AA2" i="9"/>
  <c r="AA6" i="8"/>
  <c r="Z55" i="9"/>
  <c r="Z54" i="9"/>
  <c r="Z50" i="8"/>
  <c r="Z63" i="9"/>
  <c r="Z82" i="8"/>
  <c r="Z64" i="8"/>
  <c r="Z37" i="6"/>
  <c r="Z57" i="6"/>
  <c r="Z57" i="8"/>
  <c r="Z45" i="9"/>
  <c r="Z57" i="9"/>
  <c r="Z15" i="8"/>
  <c r="Z48" i="6"/>
  <c r="Z10" i="6"/>
  <c r="Z31" i="8"/>
  <c r="Z61" i="9"/>
  <c r="Z35" i="8"/>
  <c r="AK35" i="8" s="1"/>
  <c r="AM35" i="8" s="1"/>
  <c r="Z30" i="6"/>
  <c r="Z56" i="8"/>
  <c r="Z24" i="8"/>
  <c r="Z55" i="8"/>
  <c r="Z83" i="8"/>
  <c r="Z62" i="8"/>
  <c r="Z46" i="8"/>
  <c r="Z42" i="6"/>
  <c r="Z20" i="9"/>
  <c r="Z55" i="6"/>
  <c r="Z73" i="8"/>
  <c r="Z33" i="9"/>
  <c r="Z9" i="6"/>
  <c r="Z6" i="9"/>
  <c r="Z71" i="8"/>
  <c r="Z61" i="8"/>
  <c r="Z9" i="9"/>
  <c r="Z16" i="6"/>
  <c r="Z26" i="6"/>
  <c r="Z42" i="8"/>
  <c r="Z3" i="9"/>
  <c r="Z25" i="9"/>
  <c r="Z39" i="8"/>
  <c r="Z41" i="9"/>
  <c r="Z30" i="8"/>
  <c r="Z66" i="8"/>
  <c r="Z43" i="9"/>
  <c r="Z21" i="9"/>
  <c r="Z14" i="9"/>
  <c r="Z20" i="6"/>
  <c r="Z52" i="8"/>
  <c r="Z14" i="8"/>
  <c r="Z77" i="9"/>
  <c r="Z69" i="9"/>
  <c r="AK44" i="9" l="1"/>
  <c r="AM44" i="9" s="1"/>
  <c r="AK81" i="9"/>
  <c r="AM81" i="9" s="1"/>
  <c r="AK64" i="9"/>
  <c r="AM64" i="9" s="1"/>
  <c r="AK36" i="6"/>
  <c r="AM36" i="6" s="1"/>
  <c r="AK58" i="9"/>
  <c r="AM58" i="9" s="1"/>
  <c r="AK20" i="8"/>
  <c r="AM20" i="8" s="1"/>
  <c r="AK38" i="9"/>
  <c r="AM38" i="9" s="1"/>
  <c r="AK2" i="9"/>
  <c r="AM2" i="9" s="1"/>
  <c r="AK88" i="9"/>
  <c r="AM88" i="9" s="1"/>
  <c r="AK73" i="8"/>
  <c r="AM73" i="8" s="1"/>
  <c r="AA17" i="6"/>
  <c r="AA56" i="8"/>
  <c r="AA79" i="9"/>
  <c r="AA57" i="6"/>
  <c r="AA25" i="6"/>
  <c r="AA32" i="8"/>
  <c r="AA7" i="6"/>
  <c r="AA51" i="6"/>
  <c r="AA71" i="8"/>
  <c r="AA23" i="6"/>
  <c r="AA26" i="9"/>
  <c r="AA18" i="8"/>
  <c r="AA38" i="6"/>
  <c r="AA11" i="6"/>
  <c r="AA22" i="6"/>
  <c r="AK83" i="8"/>
  <c r="AM83" i="8" s="1"/>
  <c r="AA21" i="9"/>
  <c r="AA44" i="6"/>
  <c r="AA35" i="6"/>
  <c r="AA75" i="8"/>
  <c r="AA37" i="9"/>
  <c r="AA45" i="9"/>
  <c r="AA76" i="8"/>
  <c r="AA55" i="8"/>
  <c r="AA35" i="9"/>
  <c r="AA70" i="8"/>
  <c r="AA42" i="8"/>
  <c r="AK42" i="8" s="1"/>
  <c r="AM42" i="8" s="1"/>
  <c r="AA51" i="8"/>
  <c r="AA2" i="6"/>
  <c r="AA40" i="8"/>
  <c r="AA19" i="8"/>
  <c r="AA17" i="8"/>
  <c r="AA3" i="9"/>
  <c r="AA60" i="8"/>
  <c r="AA8" i="8"/>
  <c r="AA73" i="9"/>
  <c r="AK14" i="9"/>
  <c r="AM14" i="9" s="1"/>
  <c r="AA80" i="8"/>
  <c r="AA81" i="8"/>
  <c r="AA72" i="8"/>
  <c r="AA61" i="8"/>
  <c r="AK57" i="8"/>
  <c r="AM57" i="8" s="1"/>
  <c r="AB1" i="9"/>
  <c r="AB1" i="8"/>
  <c r="AB1" i="6"/>
  <c r="AB17" i="6"/>
  <c r="AB25" i="8"/>
  <c r="AB13" i="6"/>
  <c r="AB15" i="6"/>
  <c r="AB66" i="8"/>
  <c r="AB79" i="8"/>
  <c r="AB30" i="8"/>
  <c r="AB42" i="6"/>
  <c r="AB3" i="8"/>
  <c r="AB52" i="9"/>
  <c r="AB53" i="8"/>
  <c r="AB31" i="6"/>
  <c r="AB71" i="8"/>
  <c r="AB37" i="6"/>
  <c r="AB28" i="9"/>
  <c r="AB59" i="9"/>
  <c r="AB48" i="8"/>
  <c r="AB28" i="6"/>
  <c r="AB85" i="9"/>
  <c r="AB68" i="9"/>
  <c r="AB11" i="6"/>
  <c r="AB56" i="9"/>
  <c r="AB80" i="9"/>
  <c r="AB71" i="9"/>
  <c r="AB40" i="6"/>
  <c r="AB38" i="8"/>
  <c r="AB17" i="9"/>
  <c r="AB27" i="9"/>
  <c r="AB63" i="9"/>
  <c r="AB8" i="6"/>
  <c r="AB34" i="6"/>
  <c r="AB11" i="9"/>
  <c r="AB76" i="9"/>
  <c r="AB9" i="6"/>
  <c r="AB36" i="9"/>
  <c r="AB61" i="8"/>
  <c r="AB86" i="9"/>
  <c r="AB70" i="9"/>
  <c r="AB29" i="8"/>
  <c r="AB76" i="8"/>
  <c r="AB5" i="6"/>
  <c r="AB19" i="6"/>
  <c r="AB47" i="8"/>
  <c r="AB50" i="8"/>
  <c r="AB18" i="6"/>
  <c r="AB65" i="8"/>
  <c r="AB34" i="8"/>
  <c r="AB30" i="6"/>
  <c r="AB54" i="9"/>
  <c r="AB49" i="9"/>
  <c r="AB40" i="8"/>
  <c r="AB56" i="6"/>
  <c r="AB16" i="6"/>
  <c r="AB15" i="9"/>
  <c r="AB67" i="8"/>
  <c r="AB82" i="8"/>
  <c r="AB35" i="6"/>
  <c r="AB37" i="9"/>
  <c r="AB60" i="9"/>
  <c r="AB55" i="9"/>
  <c r="AB50" i="6"/>
  <c r="AB69" i="9"/>
  <c r="AB51" i="9"/>
  <c r="AB24" i="8"/>
  <c r="AB6" i="9"/>
  <c r="AB51" i="8"/>
  <c r="AB77" i="8"/>
  <c r="AB72" i="8"/>
  <c r="AB87" i="9"/>
  <c r="AB48" i="6"/>
  <c r="AB24" i="6"/>
  <c r="AB56" i="8"/>
  <c r="AB32" i="8"/>
  <c r="AB14" i="6"/>
  <c r="AB46" i="9"/>
  <c r="AB54" i="8"/>
  <c r="AB29" i="6"/>
  <c r="AB47" i="6"/>
  <c r="AB45" i="6"/>
  <c r="AB32" i="6"/>
  <c r="AB46" i="6"/>
  <c r="AB73" i="9"/>
  <c r="AB41" i="6"/>
  <c r="AB19" i="9"/>
  <c r="AB21" i="9"/>
  <c r="AB23" i="8"/>
  <c r="AB13" i="9"/>
  <c r="AB45" i="8"/>
  <c r="AB21" i="8"/>
  <c r="AB20" i="6"/>
  <c r="AB25" i="9"/>
  <c r="AB58" i="8"/>
  <c r="AB29" i="9"/>
  <c r="AB64" i="8"/>
  <c r="AB84" i="9"/>
  <c r="AB7" i="8"/>
  <c r="AB69" i="8"/>
  <c r="AB67" i="9"/>
  <c r="AB45" i="9"/>
  <c r="AB19" i="8"/>
  <c r="AB8" i="9"/>
  <c r="AB44" i="8"/>
  <c r="AB26" i="9"/>
  <c r="AB53" i="6"/>
  <c r="AB32" i="9"/>
  <c r="AB49" i="6"/>
  <c r="AB7" i="9"/>
  <c r="AB51" i="6"/>
  <c r="AB14" i="8"/>
  <c r="AB70" i="8"/>
  <c r="AB38" i="6"/>
  <c r="AB33" i="8"/>
  <c r="AB23" i="6"/>
  <c r="AB17" i="8"/>
  <c r="AB43" i="9"/>
  <c r="AB43" i="6"/>
  <c r="AB13" i="8"/>
  <c r="AB6" i="6"/>
  <c r="AB46" i="8"/>
  <c r="AB55" i="8"/>
  <c r="AB39" i="8"/>
  <c r="AB10" i="6"/>
  <c r="AB6" i="8"/>
  <c r="AB18" i="8"/>
  <c r="AB54" i="6"/>
  <c r="AB58" i="6"/>
  <c r="AB55" i="6"/>
  <c r="AB10" i="9"/>
  <c r="AB9" i="9"/>
  <c r="AB42" i="9"/>
  <c r="AB4" i="6"/>
  <c r="AB57" i="9"/>
  <c r="AB66" i="9"/>
  <c r="AB83" i="9"/>
  <c r="AB47" i="9"/>
  <c r="AB31" i="8"/>
  <c r="AB34" i="9"/>
  <c r="AB3" i="9"/>
  <c r="AB18" i="9"/>
  <c r="AB4" i="8"/>
  <c r="AB8" i="8"/>
  <c r="AB77" i="9"/>
  <c r="AB5" i="9"/>
  <c r="AB78" i="9"/>
  <c r="AB7" i="6"/>
  <c r="AB22" i="9"/>
  <c r="AB2" i="8"/>
  <c r="AK15" i="8"/>
  <c r="AM15" i="8" s="1"/>
  <c r="AA86" i="9"/>
  <c r="AA56" i="6"/>
  <c r="AA24" i="8"/>
  <c r="AA52" i="9"/>
  <c r="AA77" i="9"/>
  <c r="AA62" i="9"/>
  <c r="AA5" i="8"/>
  <c r="AA87" i="9"/>
  <c r="AA5" i="6"/>
  <c r="AA49" i="6"/>
  <c r="AA83" i="9"/>
  <c r="AA11" i="9"/>
  <c r="AA57" i="9"/>
  <c r="AA74" i="9"/>
  <c r="AA43" i="6"/>
  <c r="AA13" i="9"/>
  <c r="AA9" i="6"/>
  <c r="AA43" i="9"/>
  <c r="AA25" i="9"/>
  <c r="AK20" i="9"/>
  <c r="AM20" i="9" s="1"/>
  <c r="AA80" i="9"/>
  <c r="AA13" i="8"/>
  <c r="AA33" i="8"/>
  <c r="AA23" i="9"/>
  <c r="AA32" i="6"/>
  <c r="AA48" i="8"/>
  <c r="AA19" i="6"/>
  <c r="AC1" i="6" l="1"/>
  <c r="AC5" i="9"/>
  <c r="AK5" i="9" s="1"/>
  <c r="AM5" i="9" s="1"/>
  <c r="AC79" i="9"/>
  <c r="AC1" i="9"/>
  <c r="AC1" i="8"/>
  <c r="AC48" i="6"/>
  <c r="AK48" i="6" s="1"/>
  <c r="AM48" i="6" s="1"/>
  <c r="AC54" i="9"/>
  <c r="AK54" i="9" s="1"/>
  <c r="AM54" i="9" s="1"/>
  <c r="AC76" i="8"/>
  <c r="AK76" i="8" s="1"/>
  <c r="AM76" i="8" s="1"/>
  <c r="AC14" i="6"/>
  <c r="AK14" i="6" s="1"/>
  <c r="AM14" i="6" s="1"/>
  <c r="AC18" i="9"/>
  <c r="AK18" i="9" s="1"/>
  <c r="AM18" i="9" s="1"/>
  <c r="AC10" i="9"/>
  <c r="AK10" i="9" s="1"/>
  <c r="AM10" i="9" s="1"/>
  <c r="AC33" i="8"/>
  <c r="AK33" i="8" s="1"/>
  <c r="AM33" i="8" s="1"/>
  <c r="AC9" i="6"/>
  <c r="AK9" i="6" s="1"/>
  <c r="AM9" i="6" s="1"/>
  <c r="AC37" i="9"/>
  <c r="AK37" i="9" s="1"/>
  <c r="AM37" i="9" s="1"/>
  <c r="AC17" i="6"/>
  <c r="AK17" i="6" s="1"/>
  <c r="AM17" i="6" s="1"/>
  <c r="AC19" i="8"/>
  <c r="AK19" i="8" s="1"/>
  <c r="AM19" i="8" s="1"/>
  <c r="AC65" i="8"/>
  <c r="AK65" i="8" s="1"/>
  <c r="AM65" i="8" s="1"/>
  <c r="AC41" i="9"/>
  <c r="AC49" i="9"/>
  <c r="AK49" i="9" s="1"/>
  <c r="AM49" i="9" s="1"/>
  <c r="AC67" i="8"/>
  <c r="AK67" i="8" s="1"/>
  <c r="AM67" i="8" s="1"/>
  <c r="AC76" i="9"/>
  <c r="AK76" i="9" s="1"/>
  <c r="AM76" i="9" s="1"/>
  <c r="AC29" i="9"/>
  <c r="AK29" i="9" s="1"/>
  <c r="AM29" i="9" s="1"/>
  <c r="AC26" i="9"/>
  <c r="AK26" i="9" s="1"/>
  <c r="AM26" i="9" s="1"/>
  <c r="AC80" i="8"/>
  <c r="AC43" i="9"/>
  <c r="AK43" i="9" s="1"/>
  <c r="AM43" i="9" s="1"/>
  <c r="AC69" i="9"/>
  <c r="AK69" i="9" s="1"/>
  <c r="AM69" i="9" s="1"/>
  <c r="AC18" i="6"/>
  <c r="AK18" i="6" s="1"/>
  <c r="AM18" i="6" s="1"/>
  <c r="AC35" i="6"/>
  <c r="AK35" i="6" s="1"/>
  <c r="AM35" i="6" s="1"/>
  <c r="AC8" i="9"/>
  <c r="AK8" i="9" s="1"/>
  <c r="AM8" i="9" s="1"/>
  <c r="AC42" i="6"/>
  <c r="AK42" i="6" s="1"/>
  <c r="AM42" i="6" s="1"/>
  <c r="AC42" i="9"/>
  <c r="AK42" i="9" s="1"/>
  <c r="AM42" i="9" s="1"/>
  <c r="AC5" i="8"/>
  <c r="AC21" i="8"/>
  <c r="AK21" i="8" s="1"/>
  <c r="AM21" i="8" s="1"/>
  <c r="AC47" i="8"/>
  <c r="AK47" i="8" s="1"/>
  <c r="AM47" i="8" s="1"/>
  <c r="AC57" i="6"/>
  <c r="AC53" i="8"/>
  <c r="AK53" i="8" s="1"/>
  <c r="AM53" i="8" s="1"/>
  <c r="AC52" i="9"/>
  <c r="AK52" i="9" s="1"/>
  <c r="AM52" i="9" s="1"/>
  <c r="AC6" i="6"/>
  <c r="AK6" i="6" s="1"/>
  <c r="AM6" i="6" s="1"/>
  <c r="AC10" i="6"/>
  <c r="AK10" i="6" s="1"/>
  <c r="AM10" i="6" s="1"/>
  <c r="AC87" i="9"/>
  <c r="AK87" i="9" s="1"/>
  <c r="AM87" i="9" s="1"/>
  <c r="AC45" i="6"/>
  <c r="AK45" i="6" s="1"/>
  <c r="AM45" i="6" s="1"/>
  <c r="AC54" i="8"/>
  <c r="AK54" i="8" s="1"/>
  <c r="AM54" i="8" s="1"/>
  <c r="AC56" i="9"/>
  <c r="AK56" i="9" s="1"/>
  <c r="AM56" i="9" s="1"/>
  <c r="AC15" i="9"/>
  <c r="AK15" i="9" s="1"/>
  <c r="AM15" i="9" s="1"/>
  <c r="AC8" i="8"/>
  <c r="AK8" i="8" s="1"/>
  <c r="AM8" i="8" s="1"/>
  <c r="AC58" i="6"/>
  <c r="AK58" i="6" s="1"/>
  <c r="AM58" i="6" s="1"/>
  <c r="AC32" i="9"/>
  <c r="AK32" i="9" s="1"/>
  <c r="AM32" i="9" s="1"/>
  <c r="AC3" i="9"/>
  <c r="AK3" i="9" s="1"/>
  <c r="AM3" i="9" s="1"/>
  <c r="AC63" i="9"/>
  <c r="AK63" i="9" s="1"/>
  <c r="AM63" i="9" s="1"/>
  <c r="AC6" i="8"/>
  <c r="AK6" i="8" s="1"/>
  <c r="AM6" i="8" s="1"/>
  <c r="AC11" i="6"/>
  <c r="AK11" i="6" s="1"/>
  <c r="AM11" i="6" s="1"/>
  <c r="AC31" i="8"/>
  <c r="AK31" i="8" s="1"/>
  <c r="AM31" i="8" s="1"/>
  <c r="AC45" i="9"/>
  <c r="AK45" i="9" s="1"/>
  <c r="AM45" i="9" s="1"/>
  <c r="AC29" i="6"/>
  <c r="AK29" i="6" s="1"/>
  <c r="AM29" i="6" s="1"/>
  <c r="AC22" i="6"/>
  <c r="AC85" i="9"/>
  <c r="AK85" i="9" s="1"/>
  <c r="AM85" i="9" s="1"/>
  <c r="AC17" i="8"/>
  <c r="AK17" i="8" s="1"/>
  <c r="AM17" i="8" s="1"/>
  <c r="AC13" i="8"/>
  <c r="AK13" i="8" s="1"/>
  <c r="AM13" i="8" s="1"/>
  <c r="AC62" i="8"/>
  <c r="AC9" i="8"/>
  <c r="AC38" i="8"/>
  <c r="AK38" i="8" s="1"/>
  <c r="AM38" i="8" s="1"/>
  <c r="AC47" i="6"/>
  <c r="AK47" i="6" s="1"/>
  <c r="AM47" i="6" s="1"/>
  <c r="AC35" i="9"/>
  <c r="AC78" i="9"/>
  <c r="AK78" i="9" s="1"/>
  <c r="AM78" i="9" s="1"/>
  <c r="AC38" i="6"/>
  <c r="AK38" i="6" s="1"/>
  <c r="AM38" i="6" s="1"/>
  <c r="AC29" i="8"/>
  <c r="AK29" i="8" s="1"/>
  <c r="AM29" i="8" s="1"/>
  <c r="AC77" i="8"/>
  <c r="AK77" i="8" s="1"/>
  <c r="AM77" i="8" s="1"/>
  <c r="AC66" i="9"/>
  <c r="AK66" i="9" s="1"/>
  <c r="AM66" i="9" s="1"/>
  <c r="AC31" i="6"/>
  <c r="AK31" i="6" s="1"/>
  <c r="AM31" i="6" s="1"/>
  <c r="AC56" i="6"/>
  <c r="AK56" i="6" s="1"/>
  <c r="AM56" i="6" s="1"/>
  <c r="AC50" i="9"/>
  <c r="AC11" i="9"/>
  <c r="AK11" i="9" s="1"/>
  <c r="AM11" i="9" s="1"/>
  <c r="AC47" i="9"/>
  <c r="AK47" i="9" s="1"/>
  <c r="AM47" i="9" s="1"/>
  <c r="AC15" i="6"/>
  <c r="AK15" i="6" s="1"/>
  <c r="AM15" i="6" s="1"/>
  <c r="AC83" i="9"/>
  <c r="AK83" i="9" s="1"/>
  <c r="AM83" i="9" s="1"/>
  <c r="AC17" i="9"/>
  <c r="AK17" i="9" s="1"/>
  <c r="AM17" i="9" s="1"/>
  <c r="AC51" i="9"/>
  <c r="AK51" i="9" s="1"/>
  <c r="AM51" i="9" s="1"/>
  <c r="AC51" i="6"/>
  <c r="AK51" i="6" s="1"/>
  <c r="AM51" i="6" s="1"/>
  <c r="AC23" i="6"/>
  <c r="AK23" i="6" s="1"/>
  <c r="AM23" i="6" s="1"/>
  <c r="AC53" i="9"/>
  <c r="AC11" i="8"/>
  <c r="AC44" i="8"/>
  <c r="AK44" i="8" s="1"/>
  <c r="AM44" i="8" s="1"/>
  <c r="AC4" i="6"/>
  <c r="AK4" i="6" s="1"/>
  <c r="AM4" i="6" s="1"/>
  <c r="AC61" i="9"/>
  <c r="AC2" i="6"/>
  <c r="AC37" i="6"/>
  <c r="AK37" i="6" s="1"/>
  <c r="AM37" i="6" s="1"/>
  <c r="AC46" i="8"/>
  <c r="AK46" i="8" s="1"/>
  <c r="AM46" i="8" s="1"/>
  <c r="AC62" i="9"/>
  <c r="AC69" i="8"/>
  <c r="AK69" i="8" s="1"/>
  <c r="AM69" i="8" s="1"/>
  <c r="AC8" i="6"/>
  <c r="AK8" i="6" s="1"/>
  <c r="AM8" i="6" s="1"/>
  <c r="AC86" i="9"/>
  <c r="AK86" i="9" s="1"/>
  <c r="AM86" i="9" s="1"/>
  <c r="AC27" i="9"/>
  <c r="AK27" i="9" s="1"/>
  <c r="AM27" i="9" s="1"/>
  <c r="AC12" i="8"/>
  <c r="AC34" i="9"/>
  <c r="AK34" i="9" s="1"/>
  <c r="AM34" i="9" s="1"/>
  <c r="AC7" i="8"/>
  <c r="AK7" i="8" s="1"/>
  <c r="AM7" i="8" s="1"/>
  <c r="AC55" i="6"/>
  <c r="AK55" i="6" s="1"/>
  <c r="AM55" i="6" s="1"/>
  <c r="AC48" i="8"/>
  <c r="AK48" i="8" s="1"/>
  <c r="AM48" i="8" s="1"/>
  <c r="AC66" i="8"/>
  <c r="AK66" i="8" s="1"/>
  <c r="AM66" i="8" s="1"/>
  <c r="AC32" i="6"/>
  <c r="AK32" i="6" s="1"/>
  <c r="AM32" i="6" s="1"/>
  <c r="AC24" i="6"/>
  <c r="AK24" i="6" s="1"/>
  <c r="AM24" i="6" s="1"/>
  <c r="AC7" i="9"/>
  <c r="AK7" i="9" s="1"/>
  <c r="AM7" i="9" s="1"/>
  <c r="AC39" i="8"/>
  <c r="AK39" i="8" s="1"/>
  <c r="AM39" i="8" s="1"/>
  <c r="AC78" i="8"/>
  <c r="AC9" i="9"/>
  <c r="AK9" i="9" s="1"/>
  <c r="AM9" i="9" s="1"/>
  <c r="AC18" i="8"/>
  <c r="AK18" i="8" s="1"/>
  <c r="AM18" i="8" s="1"/>
  <c r="AC25" i="9"/>
  <c r="AK25" i="9" s="1"/>
  <c r="AM25" i="9" s="1"/>
  <c r="AC13" i="6"/>
  <c r="AK13" i="6" s="1"/>
  <c r="AM13" i="6" s="1"/>
  <c r="AC22" i="9"/>
  <c r="AK22" i="9" s="1"/>
  <c r="AM22" i="9" s="1"/>
  <c r="AC26" i="6"/>
  <c r="AC40" i="8"/>
  <c r="AK40" i="8" s="1"/>
  <c r="AM40" i="8" s="1"/>
  <c r="AC71" i="8"/>
  <c r="AK71" i="8" s="1"/>
  <c r="AM71" i="8" s="1"/>
  <c r="AC14" i="8"/>
  <c r="AK14" i="8" s="1"/>
  <c r="AM14" i="8" s="1"/>
  <c r="AC43" i="6"/>
  <c r="AK43" i="6" s="1"/>
  <c r="AM43" i="6" s="1"/>
  <c r="AC4" i="8"/>
  <c r="AK4" i="8" s="1"/>
  <c r="AM4" i="8" s="1"/>
  <c r="AC24" i="8"/>
  <c r="AK24" i="8" s="1"/>
  <c r="AM24" i="8" s="1"/>
  <c r="AC67" i="9"/>
  <c r="AK67" i="9" s="1"/>
  <c r="AM67" i="9" s="1"/>
  <c r="AC46" i="6"/>
  <c r="AK46" i="6" s="1"/>
  <c r="AM46" i="6" s="1"/>
  <c r="AC72" i="9"/>
  <c r="AC58" i="8"/>
  <c r="AK58" i="8" s="1"/>
  <c r="AM58" i="8" s="1"/>
  <c r="AC61" i="8"/>
  <c r="AK61" i="8" s="1"/>
  <c r="AM61" i="8" s="1"/>
  <c r="AC74" i="9"/>
  <c r="AC46" i="9"/>
  <c r="AK46" i="9" s="1"/>
  <c r="AM46" i="9" s="1"/>
  <c r="AC60" i="8"/>
  <c r="AC30" i="6"/>
  <c r="AK30" i="6" s="1"/>
  <c r="AM30" i="6" s="1"/>
  <c r="AC6" i="9"/>
  <c r="AK6" i="9" s="1"/>
  <c r="AM6" i="9" s="1"/>
  <c r="AC64" i="8"/>
  <c r="AK64" i="8" s="1"/>
  <c r="AM64" i="8" s="1"/>
  <c r="AC45" i="8"/>
  <c r="AK45" i="8" s="1"/>
  <c r="AM45" i="8" s="1"/>
  <c r="AC21" i="6"/>
  <c r="AC68" i="9"/>
  <c r="AK68" i="9" s="1"/>
  <c r="AM68" i="9" s="1"/>
  <c r="AC51" i="8"/>
  <c r="AK51" i="8" s="1"/>
  <c r="AM51" i="8" s="1"/>
  <c r="AC40" i="6"/>
  <c r="AK40" i="6" s="1"/>
  <c r="AM40" i="6" s="1"/>
  <c r="AC53" i="6"/>
  <c r="AK53" i="6" s="1"/>
  <c r="AM53" i="6" s="1"/>
  <c r="AC70" i="9"/>
  <c r="AK70" i="9" s="1"/>
  <c r="AM70" i="9" s="1"/>
  <c r="AC82" i="8"/>
  <c r="AK82" i="8" s="1"/>
  <c r="AM82" i="8" s="1"/>
  <c r="AC16" i="6"/>
  <c r="AK16" i="6" s="1"/>
  <c r="AM16" i="6" s="1"/>
  <c r="AC81" i="8"/>
  <c r="AC3" i="8"/>
  <c r="AK3" i="8" s="1"/>
  <c r="AM3" i="8" s="1"/>
  <c r="AC37" i="8"/>
  <c r="AC60" i="9"/>
  <c r="AK60" i="9" s="1"/>
  <c r="AM60" i="9" s="1"/>
  <c r="AC34" i="6"/>
  <c r="AK34" i="6" s="1"/>
  <c r="AM34" i="6" s="1"/>
  <c r="AC73" i="9"/>
  <c r="AK73" i="9" s="1"/>
  <c r="AM73" i="9" s="1"/>
  <c r="AC32" i="8"/>
  <c r="AK32" i="8" s="1"/>
  <c r="AM32" i="8" s="1"/>
  <c r="AC25" i="8"/>
  <c r="AK25" i="8" s="1"/>
  <c r="AM25" i="8" s="1"/>
  <c r="AC20" i="6"/>
  <c r="AK20" i="6" s="1"/>
  <c r="AM20" i="6" s="1"/>
  <c r="AC30" i="8"/>
  <c r="AK30" i="8" s="1"/>
  <c r="AM30" i="8" s="1"/>
  <c r="AC36" i="9"/>
  <c r="AK36" i="9" s="1"/>
  <c r="AM36" i="9" s="1"/>
  <c r="AC2" i="8"/>
  <c r="AK2" i="8" s="1"/>
  <c r="AM2" i="8" s="1"/>
  <c r="AC13" i="9"/>
  <c r="AK13" i="9" s="1"/>
  <c r="AM13" i="9" s="1"/>
  <c r="AC55" i="8"/>
  <c r="AK55" i="8" s="1"/>
  <c r="AM55" i="8" s="1"/>
  <c r="AC28" i="6"/>
  <c r="AK28" i="6" s="1"/>
  <c r="AM28" i="6" s="1"/>
  <c r="AC19" i="6"/>
  <c r="AK19" i="6" s="1"/>
  <c r="AM19" i="6" s="1"/>
  <c r="AC34" i="8"/>
  <c r="AK34" i="8" s="1"/>
  <c r="AM34" i="8" s="1"/>
  <c r="AC28" i="9"/>
  <c r="AK28" i="9" s="1"/>
  <c r="AM28" i="9" s="1"/>
  <c r="AC33" i="9"/>
  <c r="AC50" i="6"/>
  <c r="AK50" i="6" s="1"/>
  <c r="AM50" i="6" s="1"/>
  <c r="AC71" i="9"/>
  <c r="AK71" i="9" s="1"/>
  <c r="AM71" i="9" s="1"/>
  <c r="AC50" i="8"/>
  <c r="AK50" i="8" s="1"/>
  <c r="AM50" i="8" s="1"/>
  <c r="AC7" i="6"/>
  <c r="AK7" i="6" s="1"/>
  <c r="AM7" i="6" s="1"/>
  <c r="AC5" i="6"/>
  <c r="AK5" i="6" s="1"/>
  <c r="AM5" i="6" s="1"/>
  <c r="AC23" i="9"/>
  <c r="AC70" i="8"/>
  <c r="AK70" i="8" s="1"/>
  <c r="AM70" i="8" s="1"/>
  <c r="AC19" i="9"/>
  <c r="AK19" i="9" s="1"/>
  <c r="AM19" i="9" s="1"/>
  <c r="AC23" i="8"/>
  <c r="AK23" i="8" s="1"/>
  <c r="AM23" i="8" s="1"/>
  <c r="AC79" i="8"/>
  <c r="AK79" i="8" s="1"/>
  <c r="AM79" i="8" s="1"/>
  <c r="AC56" i="8"/>
  <c r="AK56" i="8" s="1"/>
  <c r="AM56" i="8" s="1"/>
  <c r="AC49" i="6"/>
  <c r="AK49" i="6" s="1"/>
  <c r="AM49" i="6" s="1"/>
  <c r="AC84" i="9"/>
  <c r="AK84" i="9" s="1"/>
  <c r="AM84" i="9" s="1"/>
  <c r="AC55" i="9"/>
  <c r="AK55" i="9" s="1"/>
  <c r="AM55" i="9" s="1"/>
  <c r="AC75" i="8"/>
  <c r="AC52" i="8"/>
  <c r="AC57" i="9"/>
  <c r="AK57" i="9" s="1"/>
  <c r="AM57" i="9" s="1"/>
  <c r="AC63" i="8"/>
  <c r="AC72" i="8"/>
  <c r="AK72" i="8" s="1"/>
  <c r="AM72" i="8" s="1"/>
  <c r="AC54" i="6"/>
  <c r="AK54" i="6" s="1"/>
  <c r="AM54" i="6" s="1"/>
  <c r="AC59" i="9"/>
  <c r="AK59" i="9" s="1"/>
  <c r="AM59" i="9" s="1"/>
  <c r="AC21" i="9"/>
  <c r="AK21" i="9" s="1"/>
  <c r="AM21" i="9" s="1"/>
  <c r="AC77" i="9"/>
  <c r="AK77" i="9" s="1"/>
  <c r="AM77" i="9" s="1"/>
  <c r="AC41" i="6"/>
  <c r="AK41" i="6" s="1"/>
  <c r="AM41" i="6" s="1"/>
  <c r="AC44" i="6"/>
  <c r="AC25" i="6"/>
  <c r="AB22" i="6"/>
  <c r="AB37" i="8"/>
  <c r="AB44" i="6"/>
  <c r="AB9" i="8"/>
  <c r="AB81" i="8"/>
  <c r="AB75" i="8"/>
  <c r="AB23" i="9"/>
  <c r="AB72" i="9"/>
  <c r="AB61" i="9"/>
  <c r="AB26" i="6"/>
  <c r="AB57" i="6"/>
  <c r="AB25" i="6"/>
  <c r="AB63" i="8"/>
  <c r="AB62" i="9"/>
  <c r="AB33" i="9"/>
  <c r="AB11" i="8"/>
  <c r="AB62" i="8"/>
  <c r="AB12" i="8"/>
  <c r="AB41" i="9"/>
  <c r="AB74" i="9"/>
  <c r="AB21" i="6"/>
  <c r="AB5" i="8"/>
  <c r="AB80" i="8"/>
  <c r="AB2" i="6"/>
  <c r="AB52" i="8"/>
  <c r="AB53" i="9"/>
  <c r="AB78" i="8"/>
  <c r="AB35" i="9"/>
  <c r="AB60" i="8"/>
  <c r="AB50" i="9"/>
  <c r="AB79" i="9"/>
  <c r="AK44" i="6" l="1"/>
  <c r="AM44" i="6" s="1"/>
  <c r="AK75" i="8"/>
  <c r="AM75" i="8" s="1"/>
  <c r="AK23" i="9"/>
  <c r="AM23" i="9" s="1"/>
  <c r="AK60" i="8"/>
  <c r="AM60" i="8" s="1"/>
  <c r="AK2" i="6"/>
  <c r="AM2" i="6" s="1"/>
  <c r="AK80" i="8"/>
  <c r="AM80" i="8" s="1"/>
  <c r="AK78" i="8"/>
  <c r="AM78" i="8" s="1"/>
  <c r="AK61" i="9"/>
  <c r="AM61" i="9" s="1"/>
  <c r="AK5" i="8"/>
  <c r="AM5" i="8" s="1"/>
  <c r="AK74" i="9"/>
  <c r="AM74" i="9" s="1"/>
  <c r="AK12" i="8"/>
  <c r="AM12" i="8" s="1"/>
  <c r="AK22" i="6"/>
  <c r="AM22" i="6" s="1"/>
  <c r="AK26" i="6"/>
  <c r="AM26" i="6" s="1"/>
  <c r="AK11" i="8"/>
  <c r="AM11" i="8" s="1"/>
  <c r="AK37" i="8"/>
  <c r="AM37" i="8" s="1"/>
  <c r="AK53" i="9"/>
  <c r="AM53" i="9" s="1"/>
  <c r="AK79" i="9"/>
  <c r="AM79" i="9" s="1"/>
  <c r="AK25" i="6"/>
  <c r="AM25" i="6" s="1"/>
  <c r="AK21" i="6"/>
  <c r="AM21" i="6" s="1"/>
  <c r="AK72" i="9"/>
  <c r="AM72" i="9" s="1"/>
  <c r="AK35" i="9"/>
  <c r="AM35" i="9" s="1"/>
  <c r="AK63" i="8"/>
  <c r="AM63" i="8" s="1"/>
  <c r="AK33" i="9"/>
  <c r="AM33" i="9" s="1"/>
  <c r="AK41" i="9"/>
  <c r="AM41" i="9" s="1"/>
  <c r="AK62" i="9"/>
  <c r="AM62" i="9" s="1"/>
  <c r="AK50" i="9"/>
  <c r="AM50" i="9" s="1"/>
  <c r="AK81" i="8"/>
  <c r="AM81" i="8" s="1"/>
  <c r="AK9" i="8"/>
  <c r="AM9" i="8" s="1"/>
  <c r="AK62" i="8"/>
  <c r="AM62" i="8" s="1"/>
  <c r="AK57" i="6"/>
  <c r="AM57" i="6" s="1"/>
  <c r="AK52" i="8"/>
  <c r="AM52" i="8" s="1"/>
  <c r="AC80" i="9"/>
  <c r="AK80" i="9" s="1"/>
  <c r="AM80" i="9" s="1"/>
</calcChain>
</file>

<file path=xl/sharedStrings.xml><?xml version="1.0" encoding="utf-8"?>
<sst xmlns="http://schemas.openxmlformats.org/spreadsheetml/2006/main" count="2385" uniqueCount="294">
  <si>
    <t>Phone</t>
  </si>
  <si>
    <t>Alba, Theresa Ann</t>
  </si>
  <si>
    <t>Estrada, Rudy</t>
  </si>
  <si>
    <t>Hymel, Kathy</t>
  </si>
  <si>
    <t>Jimenez, Jessica</t>
  </si>
  <si>
    <t>Kutac, Jason</t>
  </si>
  <si>
    <t>Luque, Joaquin</t>
  </si>
  <si>
    <t>Palmer, Steve</t>
  </si>
  <si>
    <t>Pena, Rosa</t>
  </si>
  <si>
    <t>Pulich, Warren</t>
  </si>
  <si>
    <t>Rockwell, Dorcas</t>
  </si>
  <si>
    <t>Sanchez-Navarro, Quita</t>
  </si>
  <si>
    <t>Castro, Andrea</t>
  </si>
  <si>
    <t>Quintanilla, Rafael</t>
  </si>
  <si>
    <t>Joseph, Desiree</t>
  </si>
  <si>
    <t>Mass</t>
  </si>
  <si>
    <t>Not available this schedule. May be able to sub.</t>
  </si>
  <si>
    <t>Carrizales, Angela</t>
  </si>
  <si>
    <t>Pulich, Joyce</t>
  </si>
  <si>
    <t>Cartwright, Jim</t>
  </si>
  <si>
    <t>Brotherman, Geralyn</t>
  </si>
  <si>
    <t>Delgado, Alicia</t>
  </si>
  <si>
    <t>Miller, Peggy</t>
  </si>
  <si>
    <t>Alvarado, Cheryl</t>
  </si>
  <si>
    <t>Belman, Juan</t>
  </si>
  <si>
    <t>McCutchen, Mila Rios</t>
  </si>
  <si>
    <t>Riojas, Rafael</t>
  </si>
  <si>
    <t>Kathy Hymel, English Lector Coordinator 512-445-4485   khymel8994@aol.com
Joaquin Luque, Spanish Lector Coordinator 512-282-5158  jeluque@aol.com</t>
  </si>
  <si>
    <t>Crouch, Thad</t>
  </si>
  <si>
    <t>Reyes, Ellen</t>
  </si>
  <si>
    <t>Carter Munson, Marilyn</t>
  </si>
  <si>
    <t>Maxwell, Susan</t>
  </si>
  <si>
    <t>Leon, Mike</t>
  </si>
  <si>
    <t>11:15,</t>
  </si>
  <si>
    <t>1,</t>
  </si>
  <si>
    <t>512-443-2234</t>
  </si>
  <si>
    <t>512-291-0746</t>
  </si>
  <si>
    <t>7:30,</t>
  </si>
  <si>
    <t>9:30,</t>
  </si>
  <si>
    <t>Caswell, Judy</t>
  </si>
  <si>
    <t>Gil, Mark</t>
  </si>
  <si>
    <t>Bardeleben, Brittany</t>
  </si>
  <si>
    <t>School Dance and Stewardship committee</t>
  </si>
  <si>
    <t>Vasquez, Deloise</t>
  </si>
  <si>
    <t>Email Address</t>
  </si>
  <si>
    <t>y</t>
  </si>
  <si>
    <t>n</t>
  </si>
  <si>
    <t>Name</t>
  </si>
  <si>
    <t>Name                   | Date -&gt;</t>
  </si>
  <si>
    <t>Schedue at all 3 Masses. 8/2016</t>
  </si>
  <si>
    <t>Contact Info</t>
  </si>
  <si>
    <t>Involved in Many things this triad. 2017-08</t>
  </si>
  <si>
    <t>Schedule as lector more 2017-10</t>
  </si>
  <si>
    <t>email list: lectors@annsweb.org  - http://annsweb.org/StI-schedules  Ann Thornton, Scheduler  512-294-6024    st.ignatius.scheduling@gmail.com</t>
  </si>
  <si>
    <t>Cheatham, Stephanie</t>
  </si>
  <si>
    <t>Gohmann, Tim</t>
  </si>
  <si>
    <t>Downey, Roni</t>
  </si>
  <si>
    <t>Mahoney, Robert</t>
  </si>
  <si>
    <t>Mata, Juan</t>
  </si>
  <si>
    <t>none</t>
  </si>
  <si>
    <t>June: 5 pm Mass only.  July: 11:15</t>
  </si>
  <si>
    <t>Ruiz, Alyssa</t>
  </si>
  <si>
    <t>Goldsmith, Kayley</t>
  </si>
  <si>
    <t>EMAIL?</t>
  </si>
  <si>
    <t>Lector only 2020-06</t>
  </si>
  <si>
    <t>Kraft, Brandon</t>
  </si>
  <si>
    <t>Bradley, Mike</t>
  </si>
  <si>
    <t>qsancheznavarro@gmail.com</t>
  </si>
  <si>
    <t>Robledo, Rebecca</t>
  </si>
  <si>
    <t>McNally, Angela</t>
  </si>
  <si>
    <t>Aguilar, Katherine</t>
  </si>
  <si>
    <t>2022-06: Can lector at Vg Mass up to 2x month</t>
  </si>
  <si>
    <t>Garcia, Rodrigo</t>
  </si>
  <si>
    <t>2022-06: Any Mass except 7:30</t>
  </si>
  <si>
    <t>Not available Dec. 17-18, 2022</t>
  </si>
  <si>
    <t>Tucker, Cindy</t>
  </si>
  <si>
    <t>Muras, Stephanie</t>
  </si>
  <si>
    <t>Hooper, Samuel</t>
  </si>
  <si>
    <t>Gonzalez, Mary</t>
  </si>
  <si>
    <t>Truong, Kathy</t>
  </si>
  <si>
    <t>Bambrick, Ken</t>
  </si>
  <si>
    <t>Saldana, Francisco</t>
  </si>
  <si>
    <t>Streit, Emma</t>
  </si>
  <si>
    <t>Cheatham, Charles</t>
  </si>
  <si>
    <t>Mosing, Abigail</t>
  </si>
  <si>
    <t>Torres, Cristina</t>
  </si>
  <si>
    <t>Iaccino, Gina*</t>
  </si>
  <si>
    <t>Schedule once a month. Son AS, husband EM</t>
  </si>
  <si>
    <t>Muras, Anton</t>
  </si>
  <si>
    <t>Ochoa, Chris</t>
  </si>
  <si>
    <t>Kraft, Vanessa</t>
  </si>
  <si>
    <t>Moving as of May1</t>
  </si>
  <si>
    <t>As Lector</t>
  </si>
  <si>
    <t>As EM + Lector</t>
  </si>
  <si>
    <t>Em only-sacristan</t>
  </si>
  <si>
    <t>5,</t>
  </si>
  <si>
    <t>Vg</t>
  </si>
  <si>
    <t>EM marriage/moving?</t>
  </si>
  <si>
    <t>Lunning, Ev</t>
  </si>
  <si>
    <t>Higdon, Andrew</t>
  </si>
  <si>
    <t>Schrieber, Randy</t>
  </si>
  <si>
    <t>Leone, Giacomo</t>
  </si>
  <si>
    <t>Oldmixion, Douglas</t>
  </si>
  <si>
    <t>Kemp, Hal</t>
  </si>
  <si>
    <t>Quintanilla, Ruth</t>
  </si>
  <si>
    <t>Pearce, Nicole*</t>
  </si>
  <si>
    <t>Pearce, Elliot*</t>
  </si>
  <si>
    <t>***Available Dec 2023-March 2024 schedule all weekends.</t>
  </si>
  <si>
    <t>Kosoglow, Kate*</t>
  </si>
  <si>
    <t>Kosoglow, Rich*</t>
  </si>
  <si>
    <t>Montoya, Ethan*</t>
  </si>
  <si>
    <t>Zachmann, Alaina*</t>
  </si>
  <si>
    <t>Smith, Elizabeth Ann*</t>
  </si>
  <si>
    <t>Jones, Mattie*</t>
  </si>
  <si>
    <t>Marsh, Greg*</t>
  </si>
  <si>
    <t>Vg=Saturday 5pm</t>
  </si>
  <si>
    <t>Velasquez, Alex*</t>
  </si>
  <si>
    <t>Zarnowski, Andy*</t>
  </si>
  <si>
    <t>Castello, Gabriela*</t>
  </si>
  <si>
    <t>EIM</t>
  </si>
  <si>
    <t>2023-2024</t>
  </si>
  <si>
    <t>11:15, 5</t>
  </si>
  <si>
    <t/>
  </si>
  <si>
    <t>11:15-Lector</t>
  </si>
  <si>
    <t>512-385-5185</t>
  </si>
  <si>
    <t>theresaannalba@yahoo.com</t>
  </si>
  <si>
    <t>9:30, Vg,</t>
  </si>
  <si>
    <t>9:30-Lector</t>
  </si>
  <si>
    <t>512-263-9851</t>
  </si>
  <si>
    <t>cherylsalvarado@gmail.com</t>
  </si>
  <si>
    <t>11:15, 9:30,</t>
  </si>
  <si>
    <t>9:30-CUP</t>
  </si>
  <si>
    <t>11:15-CUP</t>
  </si>
  <si>
    <t>11:15-EM</t>
  </si>
  <si>
    <t>951-367-9518</t>
  </si>
  <si>
    <t>Kbam865@yahoo.com</t>
  </si>
  <si>
    <t>5, 9:30</t>
  </si>
  <si>
    <t>5:00-Lector</t>
  </si>
  <si>
    <t>5:00-EM</t>
  </si>
  <si>
    <t>512-779-9683</t>
  </si>
  <si>
    <t>bratcarter93@hotmail.com</t>
  </si>
  <si>
    <t>1:00-EM</t>
  </si>
  <si>
    <t>1:00-Lector</t>
  </si>
  <si>
    <t>512-573-3993</t>
  </si>
  <si>
    <t>11:15, 5,</t>
  </si>
  <si>
    <t>512-413-3789</t>
  </si>
  <si>
    <t>michael.t.bradley@gmail.com</t>
  </si>
  <si>
    <t>9:30-EM</t>
  </si>
  <si>
    <t>512-517-0555</t>
  </si>
  <si>
    <t xml:space="preserve">geralynbrotherman@gmail.com
</t>
  </si>
  <si>
    <t>512-736-9189</t>
  </si>
  <si>
    <t>jim-cartwright@sbcglobal.net</t>
  </si>
  <si>
    <t>512-627-5423</t>
  </si>
  <si>
    <t>castro_andrea_m@hotmail.com</t>
  </si>
  <si>
    <t>Vg, 11:15,</t>
  </si>
  <si>
    <t>Vg-Lector</t>
  </si>
  <si>
    <t>210-379-3040</t>
  </si>
  <si>
    <t>jcaswell43@gmail.com</t>
  </si>
  <si>
    <t>737-346-5365</t>
  </si>
  <si>
    <t>cctsunamicycles@yahoo.com</t>
  </si>
  <si>
    <t>512-825-9256</t>
  </si>
  <si>
    <t>cheathsm@yahoo.com</t>
  </si>
  <si>
    <t>11:15, 9:30, 5,</t>
  </si>
  <si>
    <t>512-971-5691</t>
  </si>
  <si>
    <t>thadcrouch@gmail.com</t>
  </si>
  <si>
    <t>737-703-7783</t>
  </si>
  <si>
    <t>7:30, Vg</t>
  </si>
  <si>
    <t>7:30-Lector</t>
  </si>
  <si>
    <t>7:30-EM</t>
  </si>
  <si>
    <t>512-292-8058</t>
  </si>
  <si>
    <t>cwandronidowney@austin.rr.com</t>
  </si>
  <si>
    <t>512-657-3843</t>
  </si>
  <si>
    <t>rigogarcia76@hotmail.com</t>
  </si>
  <si>
    <t>512-576-9373</t>
  </si>
  <si>
    <t>mgil453@yahoo.com</t>
  </si>
  <si>
    <t>9:30, 11:15,</t>
  </si>
  <si>
    <t>512-426-3346</t>
  </si>
  <si>
    <t>mpg4418@gmail.com</t>
  </si>
  <si>
    <t>574-404-1993</t>
  </si>
  <si>
    <t>ndrwhgdn@protonmail.com</t>
  </si>
  <si>
    <t>512-445-4485</t>
  </si>
  <si>
    <t>khymel8994@aol.com</t>
  </si>
  <si>
    <t>Vg-EM</t>
  </si>
  <si>
    <t>512-443-1949</t>
  </si>
  <si>
    <t>9:30, 7:30,</t>
  </si>
  <si>
    <t>325-374-1533</t>
  </si>
  <si>
    <t>mattijones4@gmail.com</t>
  </si>
  <si>
    <t>512-731-6271</t>
  </si>
  <si>
    <t>Vg, 5, or any English</t>
  </si>
  <si>
    <t>512-963-1964</t>
  </si>
  <si>
    <t>hakemp2000@yahoo.com</t>
  </si>
  <si>
    <t>Vg, 9:30,</t>
  </si>
  <si>
    <t>408-806-2966</t>
  </si>
  <si>
    <t>Kate.Kosoglow@gmail.com</t>
  </si>
  <si>
    <t>408-313-9370</t>
  </si>
  <si>
    <t>richkoso@gmail.com</t>
  </si>
  <si>
    <t>940-704-0760</t>
  </si>
  <si>
    <t>Vg, 7:30</t>
  </si>
  <si>
    <t>512-497-4909</t>
  </si>
  <si>
    <t>jasonkutac1701@yahoo.com</t>
  </si>
  <si>
    <t>1, Vg</t>
  </si>
  <si>
    <t>Vg-CUP</t>
  </si>
  <si>
    <t>512-296-1805</t>
  </si>
  <si>
    <t>jmleons52@gmail.com</t>
  </si>
  <si>
    <t>11:15, 9:30, 5, Vg</t>
  </si>
  <si>
    <t>512-394-5268
512-983-7576</t>
  </si>
  <si>
    <t>giacleone575@gmail.com</t>
  </si>
  <si>
    <t>512-484-1378</t>
  </si>
  <si>
    <t>evlunning3@earthlink.net</t>
  </si>
  <si>
    <t>512-282-5158</t>
  </si>
  <si>
    <t>jeluque@aol.com</t>
  </si>
  <si>
    <t>512-773-8022</t>
  </si>
  <si>
    <t>rmahoney8154@outlook.com</t>
  </si>
  <si>
    <t>702-738-0159</t>
  </si>
  <si>
    <t>512-514-0514</t>
  </si>
  <si>
    <t>mataj749@gmail.com  aguedamata@yahoo.com</t>
  </si>
  <si>
    <t>512-922-0559</t>
  </si>
  <si>
    <t>9:30, 5,</t>
  </si>
  <si>
    <t>512-413-1548</t>
  </si>
  <si>
    <t>milamccutchen@gmail.com</t>
  </si>
  <si>
    <t>Vg,</t>
  </si>
  <si>
    <t>508-878-2322</t>
  </si>
  <si>
    <t>512-940-1645</t>
  </si>
  <si>
    <t>plilygrace@gmail.com</t>
  </si>
  <si>
    <t>512-496-3879</t>
  </si>
  <si>
    <t>stephanie.muras2011@gmail.com</t>
  </si>
  <si>
    <t>5, Vg, or any English</t>
  </si>
  <si>
    <t>512-415-6960</t>
  </si>
  <si>
    <t>deo@austin.rr.com deo1958@gmail.com</t>
  </si>
  <si>
    <t>11:15, 9:30</t>
  </si>
  <si>
    <t>512-565-0361</t>
  </si>
  <si>
    <t>9:30, 7:30</t>
  </si>
  <si>
    <t>512-762-0856</t>
  </si>
  <si>
    <t>rpena4@austin.rr.com</t>
  </si>
  <si>
    <t>Vg, 7:30, 9:30,</t>
  </si>
  <si>
    <t>512-448-0904</t>
  </si>
  <si>
    <t>joycepulich@sbcglobal.net</t>
  </si>
  <si>
    <t>Vg, 9:30</t>
  </si>
  <si>
    <t>wmpulich@sbcglobal.net</t>
  </si>
  <si>
    <t>9:30, 7:30, 11:15, Vg, 5</t>
  </si>
  <si>
    <t>512-293-9690</t>
  </si>
  <si>
    <t>eelnreyes@yahoo.com</t>
  </si>
  <si>
    <t>512-762-3706</t>
  </si>
  <si>
    <t>915-345-4347</t>
  </si>
  <si>
    <t>rebarob66@hotmail.com</t>
  </si>
  <si>
    <t>5, Vg</t>
  </si>
  <si>
    <t>512-282-4283</t>
  </si>
  <si>
    <t>512-785-8107</t>
  </si>
  <si>
    <t>Franciscosaldana83@gmail.com</t>
  </si>
  <si>
    <t>512-750-5419</t>
  </si>
  <si>
    <t>512-944-2255</t>
  </si>
  <si>
    <t>allowat.s@gmail.com</t>
  </si>
  <si>
    <t>512-947-6217</t>
  </si>
  <si>
    <t>5, 9:30, 11:15,</t>
  </si>
  <si>
    <t>404-578-9621</t>
  </si>
  <si>
    <t>emmagstreit@gmail.com</t>
  </si>
  <si>
    <t>512-971-2324</t>
  </si>
  <si>
    <t>Torrescristina_16@yahoo.com</t>
  </si>
  <si>
    <t>316-308-1882</t>
  </si>
  <si>
    <t>ktruong.yvy@gmail.com</t>
  </si>
  <si>
    <t>9:30, 11:15, 5</t>
  </si>
  <si>
    <t>512-731-8075</t>
  </si>
  <si>
    <t>tuckercindya@gmail.com</t>
  </si>
  <si>
    <t>512-835-5821</t>
  </si>
  <si>
    <t>DVasquez12@earthlink.net</t>
  </si>
  <si>
    <t>737-497-1591</t>
  </si>
  <si>
    <t>7:30, 9:30,</t>
  </si>
  <si>
    <t>7:30-CUP</t>
  </si>
  <si>
    <t>512-839-2646</t>
  </si>
  <si>
    <t>708-446-8579</t>
  </si>
  <si>
    <t>Zarnowski94@gmail.com</t>
  </si>
  <si>
    <t>512-627-0273</t>
  </si>
  <si>
    <t>acrrzls@hotmail.com</t>
  </si>
  <si>
    <t>5, 11:15</t>
  </si>
  <si>
    <t>512-589-8959</t>
  </si>
  <si>
    <t>weekday 7am</t>
  </si>
  <si>
    <t>gabrielacastello126@gmail.com</t>
  </si>
  <si>
    <t>9:30, 11:15</t>
  </si>
  <si>
    <t>512-762-2540</t>
  </si>
  <si>
    <t>re2942@aol.com</t>
  </si>
  <si>
    <t>979-422-1066</t>
  </si>
  <si>
    <t>5, 11:15,</t>
  </si>
  <si>
    <t>202-456-8340</t>
  </si>
  <si>
    <t>s.j.h.hooper@gmail.com</t>
  </si>
  <si>
    <t>832-683-3944</t>
  </si>
  <si>
    <t>gina.maria7321@gmail.com</t>
  </si>
  <si>
    <t>940-704-1100</t>
  </si>
  <si>
    <t>bk@kraft.im</t>
  </si>
  <si>
    <t>epearce335@gmail.com</t>
  </si>
  <si>
    <t>608-393-9560</t>
  </si>
  <si>
    <t>nicolepearce34@gmail.com</t>
  </si>
  <si>
    <t>512-627-8050</t>
  </si>
  <si>
    <t>aruiz@alumni.nd.edu</t>
  </si>
  <si>
    <t>* =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</si>
</sst>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15" x14ac:knownFonts="1">
    <font>
      <sz val="10"/>
      <name val="Arial"/>
    </font>
    <font>
      <sz val="12"/>
      <name val="Arial"/>
      <family val="2"/>
    </font>
    <font>
      <b/>
      <sz val="12"/>
      <name val="Arial"/>
      <family val="2"/>
    </font>
    <font>
      <b/>
      <sz val="16"/>
      <name val="Arial"/>
      <family val="2"/>
    </font>
    <font>
      <b/>
      <sz val="10"/>
      <name val="Arial"/>
      <family val="2"/>
    </font>
    <font>
      <b/>
      <sz val="14"/>
      <name val="Arial"/>
      <family val="2"/>
    </font>
    <font>
      <sz val="11"/>
      <name val="Arial"/>
      <family val="2"/>
    </font>
    <font>
      <b/>
      <sz val="11"/>
      <name val="Arial"/>
      <family val="2"/>
    </font>
    <font>
      <b/>
      <sz val="12"/>
      <color theme="1"/>
      <name val="Arial"/>
      <family val="2"/>
    </font>
    <font>
      <b/>
      <sz val="12"/>
      <color rgb="FFFF0000"/>
      <name val="Arial"/>
      <family val="2"/>
    </font>
    <font>
      <b/>
      <i/>
      <sz val="11"/>
      <name val="Arial"/>
      <family val="2"/>
    </font>
    <font>
      <b/>
      <i/>
      <sz val="12"/>
      <name val="Arial"/>
      <family val="2"/>
    </font>
    <font>
      <b/>
      <i/>
      <sz val="10"/>
      <name val="Arial"/>
      <family val="2"/>
    </font>
    <font>
      <b/>
      <i/>
      <sz val="16"/>
      <name val="Arial"/>
      <family val="2"/>
    </font>
    <font>
      <i/>
      <sz val="12"/>
      <name val="Arial"/>
      <family val="2"/>
    </font>
  </fonts>
  <fills count="16">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59999389629810485"/>
        <bgColor indexed="64"/>
      </patternFill>
    </fill>
  </fills>
  <borders count="26">
    <border>
      <left/>
      <right/>
      <top/>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thick">
        <color indexed="64"/>
      </bottom>
      <diagonal/>
    </border>
  </borders>
  <cellStyleXfs count="1">
    <xf numFmtId="0" fontId="0" fillId="0" borderId="0"/>
  </cellStyleXfs>
  <cellXfs count="283">
    <xf numFmtId="0" fontId="0" fillId="0" borderId="0" xfId="0"/>
    <xf numFmtId="0" fontId="1" fillId="0" borderId="0" xfId="0" applyFont="1"/>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20" fontId="3" fillId="0" borderId="0" xfId="0" applyNumberFormat="1" applyFont="1" applyAlignment="1">
      <alignment vertical="center"/>
    </xf>
    <xf numFmtId="0" fontId="1" fillId="0" borderId="0" xfId="0" applyFont="1" applyAlignment="1">
      <alignment horizontal="left" vertical="center"/>
    </xf>
    <xf numFmtId="0" fontId="6" fillId="0" borderId="0" xfId="0" applyFont="1"/>
    <xf numFmtId="0" fontId="7" fillId="0" borderId="0" xfId="0" applyFont="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7" fillId="0" borderId="0" xfId="0" applyFont="1" applyAlignment="1">
      <alignment horizontal="left" vertical="center"/>
    </xf>
    <xf numFmtId="0" fontId="2" fillId="0" borderId="0" xfId="0" applyFont="1" applyAlignment="1">
      <alignment horizontal="left" vertical="center"/>
    </xf>
    <xf numFmtId="0" fontId="8" fillId="0" borderId="0" xfId="0" applyFont="1"/>
    <xf numFmtId="0" fontId="3" fillId="0" borderId="0" xfId="0" applyFont="1" applyAlignment="1">
      <alignment horizontal="left"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7" fillId="0" borderId="0" xfId="0" applyFont="1" applyAlignment="1">
      <alignment horizontal="right"/>
    </xf>
    <xf numFmtId="0" fontId="1" fillId="3" borderId="0" xfId="0" applyFont="1" applyFill="1"/>
    <xf numFmtId="0" fontId="2" fillId="3" borderId="0" xfId="0" applyFont="1" applyFill="1" applyAlignment="1">
      <alignment vertical="center" wrapText="1"/>
    </xf>
    <xf numFmtId="0" fontId="4" fillId="3" borderId="0" xfId="0" applyFont="1" applyFill="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4" xfId="0" applyFont="1" applyBorder="1" applyAlignment="1">
      <alignment vertical="center" wrapText="1"/>
    </xf>
    <xf numFmtId="0" fontId="2" fillId="0" borderId="1" xfId="0" applyFont="1" applyBorder="1" applyAlignment="1">
      <alignment horizontal="left" vertical="center"/>
    </xf>
    <xf numFmtId="0" fontId="2" fillId="0" borderId="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49" fontId="7" fillId="0" borderId="6" xfId="0" applyNumberFormat="1"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4" fillId="0" borderId="6" xfId="0" applyFont="1" applyBorder="1" applyAlignment="1">
      <alignment horizontal="center" vertical="center"/>
    </xf>
    <xf numFmtId="20" fontId="4" fillId="0" borderId="0" xfId="0" applyNumberFormat="1" applyFont="1" applyAlignment="1">
      <alignment vertical="center"/>
    </xf>
    <xf numFmtId="0" fontId="4"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0" xfId="0" applyFont="1" applyFill="1" applyAlignment="1">
      <alignment horizontal="center" vertical="center" wrapText="1"/>
    </xf>
    <xf numFmtId="49" fontId="2" fillId="2" borderId="7" xfId="0" applyNumberFormat="1" applyFont="1" applyFill="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4" xfId="0" applyFont="1" applyBorder="1" applyAlignment="1">
      <alignment horizontal="center" vertical="center"/>
    </xf>
    <xf numFmtId="0" fontId="2" fillId="4" borderId="4" xfId="0" applyFont="1" applyFill="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0" xfId="0" applyFont="1" applyFill="1" applyAlignment="1">
      <alignment horizontal="center" vertical="center"/>
    </xf>
    <xf numFmtId="0" fontId="1" fillId="0" borderId="0" xfId="0" applyFont="1" applyAlignment="1">
      <alignment horizontal="center" wrapText="1"/>
    </xf>
    <xf numFmtId="0" fontId="1" fillId="0" borderId="3" xfId="0" applyFont="1" applyBorder="1" applyAlignment="1">
      <alignment horizontal="center"/>
    </xf>
    <xf numFmtId="0" fontId="2" fillId="3" borderId="0" xfId="0" applyFont="1" applyFill="1" applyAlignment="1">
      <alignment horizontal="left" vertical="center"/>
    </xf>
    <xf numFmtId="164" fontId="2" fillId="0" borderId="2" xfId="0" applyNumberFormat="1" applyFont="1" applyBorder="1" applyAlignment="1">
      <alignment horizontal="center" vertical="center" wrapText="1"/>
    </xf>
    <xf numFmtId="164" fontId="2" fillId="5" borderId="2"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5" xfId="0" applyFont="1" applyFill="1" applyBorder="1" applyAlignment="1">
      <alignment vertical="center" wrapText="1"/>
    </xf>
    <xf numFmtId="0" fontId="2" fillId="7" borderId="4" xfId="0" applyFont="1" applyFill="1" applyBorder="1" applyAlignment="1">
      <alignment vertical="center" wrapText="1"/>
    </xf>
    <xf numFmtId="0" fontId="2" fillId="7" borderId="4" xfId="0" applyFont="1" applyFill="1" applyBorder="1" applyAlignment="1">
      <alignment horizontal="center" vertical="center" wrapText="1"/>
    </xf>
    <xf numFmtId="0" fontId="2" fillId="7" borderId="1" xfId="0" applyFont="1" applyFill="1" applyBorder="1" applyAlignment="1">
      <alignment horizontal="left" vertical="center"/>
    </xf>
    <xf numFmtId="0" fontId="2" fillId="7" borderId="0" xfId="0" applyFont="1" applyFill="1" applyAlignment="1">
      <alignment horizontal="left" vertical="center"/>
    </xf>
    <xf numFmtId="0" fontId="7" fillId="7" borderId="0" xfId="0" applyFont="1" applyFill="1" applyAlignment="1">
      <alignment horizontal="left" vertical="center"/>
    </xf>
    <xf numFmtId="0" fontId="3" fillId="7" borderId="0" xfId="0" applyFont="1" applyFill="1" applyAlignment="1">
      <alignment vertical="center"/>
    </xf>
    <xf numFmtId="0" fontId="1" fillId="7" borderId="0" xfId="0" applyFont="1" applyFill="1" applyAlignment="1">
      <alignment vertical="center"/>
    </xf>
    <xf numFmtId="0" fontId="2" fillId="4" borderId="11" xfId="0" applyFont="1" applyFill="1" applyBorder="1" applyAlignment="1">
      <alignment horizontal="center" vertical="center"/>
    </xf>
    <xf numFmtId="0" fontId="1" fillId="3" borderId="0" xfId="0" applyFont="1" applyFill="1" applyAlignment="1">
      <alignment horizontal="center"/>
    </xf>
    <xf numFmtId="0" fontId="7" fillId="0" borderId="6" xfId="0" applyFont="1" applyBorder="1" applyAlignment="1">
      <alignment horizontal="left" vertical="center"/>
    </xf>
    <xf numFmtId="0" fontId="11" fillId="4" borderId="10" xfId="0" applyFont="1" applyFill="1" applyBorder="1" applyAlignment="1">
      <alignment horizontal="center" vertical="center" wrapText="1"/>
    </xf>
    <xf numFmtId="0" fontId="11" fillId="4" borderId="4" xfId="0" applyFont="1" applyFill="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wrapText="1"/>
    </xf>
    <xf numFmtId="0" fontId="11" fillId="0" borderId="1" xfId="0" applyFont="1" applyBorder="1" applyAlignment="1">
      <alignment vertical="center" wrapText="1"/>
    </xf>
    <xf numFmtId="0" fontId="11" fillId="0" borderId="4" xfId="0" applyFont="1" applyBorder="1" applyAlignment="1">
      <alignment horizontal="center" vertical="center" wrapText="1"/>
    </xf>
    <xf numFmtId="0" fontId="11" fillId="4" borderId="4" xfId="0" applyFont="1" applyFill="1" applyBorder="1" applyAlignment="1">
      <alignment horizontal="center" vertical="center" wrapText="1"/>
    </xf>
    <xf numFmtId="0" fontId="11" fillId="0" borderId="1" xfId="0" applyFont="1" applyBorder="1" applyAlignment="1">
      <alignment horizontal="center" vertical="center"/>
    </xf>
    <xf numFmtId="0" fontId="10" fillId="2" borderId="0" xfId="0" applyFont="1" applyFill="1" applyAlignment="1">
      <alignment horizontal="center" vertical="center"/>
    </xf>
    <xf numFmtId="0" fontId="12" fillId="0" borderId="6" xfId="0" applyFont="1" applyBorder="1" applyAlignment="1">
      <alignment horizontal="center" vertical="center"/>
    </xf>
    <xf numFmtId="0" fontId="11" fillId="0" borderId="4" xfId="0" applyFont="1" applyBorder="1" applyAlignment="1">
      <alignment vertical="center" wrapText="1"/>
    </xf>
    <xf numFmtId="0" fontId="11" fillId="0" borderId="1" xfId="0" applyFont="1" applyBorder="1" applyAlignment="1">
      <alignment horizontal="left" vertical="center"/>
    </xf>
    <xf numFmtId="0" fontId="11" fillId="0" borderId="5" xfId="0" applyFont="1" applyBorder="1" applyAlignment="1">
      <alignment vertical="center" wrapText="1"/>
    </xf>
    <xf numFmtId="0" fontId="13"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vertical="center"/>
    </xf>
    <xf numFmtId="0" fontId="14" fillId="0" borderId="0" xfId="0" applyFont="1" applyAlignment="1">
      <alignment vertical="center"/>
    </xf>
    <xf numFmtId="49" fontId="7" fillId="0" borderId="6" xfId="0" applyNumberFormat="1" applyFont="1" applyBorder="1" applyAlignment="1">
      <alignment horizontal="left" vertical="center" wrapText="1"/>
    </xf>
    <xf numFmtId="0" fontId="7" fillId="7" borderId="6" xfId="0" applyFont="1" applyFill="1" applyBorder="1" applyAlignment="1">
      <alignment horizontal="left" vertical="center"/>
    </xf>
    <xf numFmtId="0" fontId="2" fillId="0" borderId="5" xfId="0" applyFont="1" applyBorder="1" applyAlignment="1">
      <alignment horizontal="left" vertical="center" wrapText="1"/>
    </xf>
    <xf numFmtId="0" fontId="2" fillId="7" borderId="5" xfId="0" applyFont="1" applyFill="1" applyBorder="1" applyAlignment="1">
      <alignment horizontal="left" vertical="center" wrapText="1"/>
    </xf>
    <xf numFmtId="0" fontId="2" fillId="0" borderId="5" xfId="0" applyFont="1" applyBorder="1" applyAlignment="1">
      <alignment horizontal="left" vertical="center"/>
    </xf>
    <xf numFmtId="49" fontId="2" fillId="2" borderId="0" xfId="0" applyNumberFormat="1" applyFont="1" applyFill="1" applyAlignment="1">
      <alignment horizontal="center" vertical="center" wrapText="1"/>
    </xf>
    <xf numFmtId="0" fontId="2" fillId="5" borderId="12" xfId="0" applyFont="1" applyFill="1" applyBorder="1" applyAlignment="1">
      <alignment horizontal="center" vertical="center"/>
    </xf>
    <xf numFmtId="0" fontId="2" fillId="5" borderId="14" xfId="0" applyFont="1" applyFill="1" applyBorder="1" applyAlignment="1">
      <alignment horizontal="center" vertical="center"/>
    </xf>
    <xf numFmtId="164" fontId="2" fillId="8" borderId="2" xfId="0" applyNumberFormat="1" applyFont="1" applyFill="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8" fillId="0" borderId="4" xfId="0" applyFont="1" applyBorder="1" applyAlignment="1">
      <alignment horizontal="center" vertical="center"/>
    </xf>
    <xf numFmtId="0" fontId="9" fillId="0" borderId="4" xfId="0" applyFont="1" applyBorder="1" applyAlignment="1">
      <alignment horizontal="center" vertical="center"/>
    </xf>
    <xf numFmtId="0" fontId="2" fillId="4" borderId="12" xfId="0" applyFont="1" applyFill="1" applyBorder="1" applyAlignment="1">
      <alignment horizontal="center" vertical="center"/>
    </xf>
    <xf numFmtId="0" fontId="2" fillId="4" borderId="1" xfId="0" applyFont="1" applyFill="1" applyBorder="1" applyAlignment="1">
      <alignment horizontal="center" vertical="center"/>
    </xf>
    <xf numFmtId="0" fontId="7" fillId="9" borderId="6" xfId="0" applyFont="1" applyFill="1" applyBorder="1" applyAlignment="1">
      <alignment horizontal="left" vertical="center"/>
    </xf>
    <xf numFmtId="0" fontId="2" fillId="9" borderId="10" xfId="0" applyFont="1" applyFill="1" applyBorder="1" applyAlignment="1">
      <alignment horizontal="center" vertical="center" wrapText="1"/>
    </xf>
    <xf numFmtId="0" fontId="2" fillId="9" borderId="12" xfId="0" applyFont="1" applyFill="1" applyBorder="1" applyAlignment="1">
      <alignment horizontal="center" vertical="center"/>
    </xf>
    <xf numFmtId="0" fontId="2" fillId="9" borderId="4" xfId="0" applyFont="1" applyFill="1" applyBorder="1" applyAlignment="1">
      <alignment horizontal="center" vertical="center"/>
    </xf>
    <xf numFmtId="49" fontId="2" fillId="9" borderId="0" xfId="0" applyNumberFormat="1" applyFont="1" applyFill="1" applyAlignment="1">
      <alignment horizontal="center" vertical="center" wrapText="1"/>
    </xf>
    <xf numFmtId="0" fontId="2" fillId="9" borderId="7" xfId="0" applyFont="1" applyFill="1" applyBorder="1" applyAlignment="1">
      <alignment horizontal="center" vertical="center"/>
    </xf>
    <xf numFmtId="0" fontId="2" fillId="9" borderId="6" xfId="0" applyFont="1" applyFill="1" applyBorder="1" applyAlignment="1">
      <alignment horizontal="center" vertical="center"/>
    </xf>
    <xf numFmtId="0" fontId="2" fillId="9" borderId="1" xfId="0" applyFont="1" applyFill="1" applyBorder="1" applyAlignment="1">
      <alignment vertical="center" wrapText="1"/>
    </xf>
    <xf numFmtId="0" fontId="2" fillId="9" borderId="4" xfId="0" applyFont="1" applyFill="1" applyBorder="1" applyAlignment="1">
      <alignment horizontal="center" vertical="center" wrapText="1"/>
    </xf>
    <xf numFmtId="0" fontId="2" fillId="9" borderId="1" xfId="0" applyFont="1" applyFill="1" applyBorder="1" applyAlignment="1">
      <alignment horizontal="center" vertical="center"/>
    </xf>
    <xf numFmtId="0" fontId="7" fillId="9" borderId="0" xfId="0" applyFont="1" applyFill="1" applyAlignment="1">
      <alignment horizontal="center" vertical="center"/>
    </xf>
    <xf numFmtId="0" fontId="4" fillId="9" borderId="6" xfId="0" applyFont="1" applyFill="1" applyBorder="1" applyAlignment="1">
      <alignment horizontal="center" vertical="center"/>
    </xf>
    <xf numFmtId="0" fontId="2" fillId="9" borderId="4" xfId="0" applyFont="1" applyFill="1" applyBorder="1" applyAlignment="1">
      <alignment vertical="center" wrapText="1"/>
    </xf>
    <xf numFmtId="0" fontId="2" fillId="9" borderId="1" xfId="0" applyFont="1" applyFill="1" applyBorder="1" applyAlignment="1">
      <alignment horizontal="left" vertical="center"/>
    </xf>
    <xf numFmtId="0" fontId="2" fillId="9" borderId="5" xfId="0" applyFont="1" applyFill="1" applyBorder="1" applyAlignment="1">
      <alignment vertical="center" wrapText="1"/>
    </xf>
    <xf numFmtId="0" fontId="3" fillId="9" borderId="0" xfId="0" applyFont="1" applyFill="1" applyAlignment="1">
      <alignment horizontal="left" vertical="center"/>
    </xf>
    <xf numFmtId="0" fontId="2" fillId="9" borderId="0" xfId="0" applyFont="1" applyFill="1" applyAlignment="1">
      <alignment horizontal="left" vertical="center"/>
    </xf>
    <xf numFmtId="0" fontId="7" fillId="9" borderId="0" xfId="0" applyFont="1" applyFill="1" applyAlignment="1">
      <alignment horizontal="left" vertical="center"/>
    </xf>
    <xf numFmtId="0" fontId="3" fillId="9" borderId="0" xfId="0" applyFont="1" applyFill="1" applyAlignment="1">
      <alignment vertical="center"/>
    </xf>
    <xf numFmtId="0" fontId="1" fillId="9" borderId="0" xfId="0" applyFont="1" applyFill="1" applyAlignment="1">
      <alignment vertical="center"/>
    </xf>
    <xf numFmtId="0" fontId="3" fillId="10" borderId="0" xfId="0" applyFont="1" applyFill="1" applyAlignment="1">
      <alignment horizontal="left" vertical="center"/>
    </xf>
    <xf numFmtId="0" fontId="10" fillId="0" borderId="6" xfId="0" applyFont="1" applyBorder="1" applyAlignment="1">
      <alignment horizontal="left" vertical="center"/>
    </xf>
    <xf numFmtId="0" fontId="11" fillId="5" borderId="12" xfId="0" applyFont="1" applyFill="1" applyBorder="1" applyAlignment="1">
      <alignment horizontal="center" vertical="center"/>
    </xf>
    <xf numFmtId="49" fontId="11" fillId="2" borderId="0" xfId="0" applyNumberFormat="1" applyFont="1" applyFill="1" applyAlignment="1">
      <alignment horizontal="center" vertical="center" wrapText="1"/>
    </xf>
    <xf numFmtId="0" fontId="11" fillId="0" borderId="12" xfId="0" applyFont="1" applyBorder="1" applyAlignment="1">
      <alignment horizontal="center" vertical="center"/>
    </xf>
    <xf numFmtId="0" fontId="2" fillId="4" borderId="11" xfId="0" applyFont="1" applyFill="1" applyBorder="1" applyAlignment="1">
      <alignment horizontal="center" vertical="center" wrapText="1"/>
    </xf>
    <xf numFmtId="0" fontId="2" fillId="9" borderId="10"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9" borderId="0" xfId="0" applyFont="1" applyFill="1" applyAlignment="1">
      <alignment horizontal="center" vertical="center" wrapText="1"/>
    </xf>
    <xf numFmtId="0" fontId="2" fillId="0" borderId="10" xfId="0" applyFont="1" applyBorder="1" applyAlignment="1">
      <alignment horizontal="left" vertical="center"/>
    </xf>
    <xf numFmtId="0" fontId="2" fillId="7" borderId="5" xfId="0" applyFont="1" applyFill="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4" borderId="0" xfId="0" applyFont="1" applyFill="1" applyAlignment="1">
      <alignment horizontal="center" vertical="center" wrapText="1"/>
    </xf>
    <xf numFmtId="0" fontId="2" fillId="0" borderId="13" xfId="0" applyFont="1" applyBorder="1" applyAlignment="1">
      <alignment horizontal="left" vertical="center" wrapText="1"/>
    </xf>
    <xf numFmtId="0" fontId="2" fillId="9" borderId="5" xfId="0" applyFont="1" applyFill="1" applyBorder="1" applyAlignment="1">
      <alignment horizontal="center" vertical="center" wrapText="1"/>
    </xf>
    <xf numFmtId="0" fontId="2" fillId="6" borderId="0" xfId="0" applyFont="1" applyFill="1" applyAlignment="1">
      <alignment horizontal="left"/>
    </xf>
    <xf numFmtId="0" fontId="2" fillId="11"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1" xfId="0" applyFont="1" applyFill="1" applyBorder="1" applyAlignment="1">
      <alignment horizontal="left"/>
    </xf>
    <xf numFmtId="0" fontId="2" fillId="6" borderId="5" xfId="0" applyFont="1" applyFill="1" applyBorder="1" applyAlignment="1">
      <alignment horizontal="left"/>
    </xf>
    <xf numFmtId="0" fontId="2" fillId="6" borderId="1"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12"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1" xfId="0" applyFont="1" applyFill="1" applyBorder="1" applyAlignment="1">
      <alignment horizontal="center" vertical="center"/>
    </xf>
    <xf numFmtId="49" fontId="2" fillId="7" borderId="0" xfId="0" applyNumberFormat="1" applyFont="1" applyFill="1" applyAlignment="1">
      <alignment horizontal="center" vertical="center" wrapText="1"/>
    </xf>
    <xf numFmtId="0" fontId="2" fillId="7" borderId="7" xfId="0" applyFont="1" applyFill="1" applyBorder="1" applyAlignment="1">
      <alignment horizontal="center" vertical="center"/>
    </xf>
    <xf numFmtId="0" fontId="0" fillId="7" borderId="0" xfId="0" applyFill="1"/>
    <xf numFmtId="0" fontId="2" fillId="7" borderId="12" xfId="0" applyFont="1" applyFill="1" applyBorder="1" applyAlignment="1">
      <alignment horizontal="center"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xf>
    <xf numFmtId="0" fontId="7" fillId="7" borderId="0" xfId="0" applyFont="1" applyFill="1" applyAlignment="1">
      <alignment horizontal="center" vertical="center"/>
    </xf>
    <xf numFmtId="0" fontId="4" fillId="7" borderId="6" xfId="0" applyFont="1" applyFill="1" applyBorder="1" applyAlignment="1">
      <alignment horizontal="center" vertical="center"/>
    </xf>
    <xf numFmtId="0" fontId="3" fillId="7" borderId="0" xfId="0" applyFont="1" applyFill="1" applyAlignment="1">
      <alignment horizontal="left" vertical="center"/>
    </xf>
    <xf numFmtId="0" fontId="7" fillId="12" borderId="6" xfId="0" applyFont="1" applyFill="1" applyBorder="1" applyAlignment="1">
      <alignment horizontal="left" vertical="center"/>
    </xf>
    <xf numFmtId="0" fontId="2" fillId="12" borderId="10" xfId="0" applyFont="1" applyFill="1" applyBorder="1" applyAlignment="1">
      <alignment horizontal="center" vertical="center" wrapText="1"/>
    </xf>
    <xf numFmtId="0" fontId="2" fillId="12" borderId="5" xfId="0" applyFont="1" applyFill="1" applyBorder="1" applyAlignment="1">
      <alignment horizontal="left"/>
    </xf>
    <xf numFmtId="0" fontId="2" fillId="12" borderId="12" xfId="0" applyFont="1" applyFill="1" applyBorder="1" applyAlignment="1">
      <alignment horizontal="center" vertical="center"/>
    </xf>
    <xf numFmtId="0" fontId="2" fillId="12" borderId="11" xfId="0" applyFont="1" applyFill="1" applyBorder="1" applyAlignment="1">
      <alignment horizontal="center" vertical="center"/>
    </xf>
    <xf numFmtId="0" fontId="2" fillId="12" borderId="4" xfId="0" applyFont="1" applyFill="1" applyBorder="1" applyAlignment="1">
      <alignment horizontal="center" vertical="center"/>
    </xf>
    <xf numFmtId="49" fontId="2" fillId="12" borderId="0" xfId="0" applyNumberFormat="1" applyFont="1" applyFill="1" applyAlignment="1">
      <alignment horizontal="center" vertical="center" wrapText="1"/>
    </xf>
    <xf numFmtId="0" fontId="2" fillId="12" borderId="7" xfId="0" applyFont="1" applyFill="1" applyBorder="1" applyAlignment="1">
      <alignment horizontal="center" vertical="center"/>
    </xf>
    <xf numFmtId="0" fontId="0" fillId="12" borderId="0" xfId="0" applyFill="1"/>
    <xf numFmtId="0" fontId="2" fillId="12" borderId="12" xfId="0" applyFont="1" applyFill="1" applyBorder="1" applyAlignment="1">
      <alignment horizontal="center" vertical="center" wrapText="1"/>
    </xf>
    <xf numFmtId="0" fontId="2" fillId="12" borderId="1" xfId="0" applyFont="1" applyFill="1" applyBorder="1" applyAlignment="1">
      <alignment vertical="center" wrapText="1"/>
    </xf>
    <xf numFmtId="0" fontId="2" fillId="12" borderId="4" xfId="0" applyFont="1" applyFill="1" applyBorder="1" applyAlignment="1">
      <alignment horizontal="center" vertical="center" wrapText="1"/>
    </xf>
    <xf numFmtId="0" fontId="2" fillId="12" borderId="1" xfId="0" applyFont="1" applyFill="1" applyBorder="1" applyAlignment="1">
      <alignment horizontal="center" vertical="center"/>
    </xf>
    <xf numFmtId="0" fontId="7" fillId="12" borderId="0" xfId="0" applyFont="1" applyFill="1" applyAlignment="1">
      <alignment horizontal="center" vertical="center"/>
    </xf>
    <xf numFmtId="0" fontId="4" fillId="12" borderId="6" xfId="0" applyFont="1" applyFill="1" applyBorder="1" applyAlignment="1">
      <alignment horizontal="center" vertical="center"/>
    </xf>
    <xf numFmtId="0" fontId="2" fillId="12" borderId="4" xfId="0" applyFont="1" applyFill="1" applyBorder="1" applyAlignment="1">
      <alignment vertical="center" wrapText="1"/>
    </xf>
    <xf numFmtId="0" fontId="2" fillId="12" borderId="1" xfId="0" applyFont="1" applyFill="1" applyBorder="1" applyAlignment="1">
      <alignment horizontal="left" vertical="center"/>
    </xf>
    <xf numFmtId="0" fontId="2" fillId="12" borderId="5" xfId="0" applyFont="1" applyFill="1" applyBorder="1" applyAlignment="1">
      <alignment vertical="center" wrapText="1"/>
    </xf>
    <xf numFmtId="0" fontId="3" fillId="12" borderId="0" xfId="0" applyFont="1" applyFill="1" applyAlignment="1">
      <alignment horizontal="left" vertical="center"/>
    </xf>
    <xf numFmtId="0" fontId="2" fillId="12" borderId="0" xfId="0" applyFont="1" applyFill="1" applyAlignment="1">
      <alignment horizontal="left" vertical="center"/>
    </xf>
    <xf numFmtId="0" fontId="7" fillId="12" borderId="0" xfId="0" applyFont="1" applyFill="1" applyAlignment="1">
      <alignment horizontal="left" vertical="center"/>
    </xf>
    <xf numFmtId="0" fontId="3" fillId="12" borderId="0" xfId="0" applyFont="1" applyFill="1" applyAlignment="1">
      <alignment vertical="center"/>
    </xf>
    <xf numFmtId="0" fontId="1" fillId="12" borderId="0" xfId="0" applyFont="1" applyFill="1" applyAlignment="1">
      <alignment vertical="center"/>
    </xf>
    <xf numFmtId="0" fontId="2" fillId="0" borderId="5" xfId="0" applyFont="1" applyBorder="1" applyAlignment="1">
      <alignment horizontal="left"/>
    </xf>
    <xf numFmtId="0" fontId="2" fillId="6" borderId="0" xfId="0" applyFont="1" applyFill="1" applyAlignment="1">
      <alignment horizontal="left" vertical="center"/>
    </xf>
    <xf numFmtId="0" fontId="0" fillId="0" borderId="6" xfId="0" applyBorder="1"/>
    <xf numFmtId="0" fontId="2" fillId="13" borderId="10" xfId="0" applyFont="1" applyFill="1" applyBorder="1" applyAlignment="1">
      <alignment horizontal="center" vertical="center" wrapText="1"/>
    </xf>
    <xf numFmtId="0" fontId="2" fillId="14" borderId="1" xfId="0" applyFont="1" applyFill="1" applyBorder="1" applyAlignment="1">
      <alignment horizontal="left" vertical="center"/>
    </xf>
    <xf numFmtId="0" fontId="2" fillId="4" borderId="15" xfId="0" applyFont="1" applyFill="1" applyBorder="1" applyAlignment="1">
      <alignment horizontal="center" vertical="center"/>
    </xf>
    <xf numFmtId="0" fontId="2" fillId="14" borderId="1" xfId="0" applyFont="1" applyFill="1" applyBorder="1" applyAlignment="1">
      <alignment horizontal="left"/>
    </xf>
    <xf numFmtId="0" fontId="2" fillId="0" borderId="1" xfId="0" applyFont="1" applyBorder="1" applyAlignment="1">
      <alignment horizontal="left"/>
    </xf>
    <xf numFmtId="0" fontId="2" fillId="6" borderId="5" xfId="0" applyFont="1" applyFill="1" applyBorder="1" applyAlignment="1">
      <alignment horizontal="left" vertical="center"/>
    </xf>
    <xf numFmtId="0" fontId="7" fillId="8" borderId="6" xfId="0" applyFont="1" applyFill="1" applyBorder="1" applyAlignment="1">
      <alignment horizontal="left" vertical="center"/>
    </xf>
    <xf numFmtId="0" fontId="2" fillId="8" borderId="10" xfId="0" applyFont="1" applyFill="1" applyBorder="1" applyAlignment="1">
      <alignment horizontal="center" vertical="center" wrapText="1"/>
    </xf>
    <xf numFmtId="0" fontId="2" fillId="8" borderId="5" xfId="0" applyFont="1" applyFill="1" applyBorder="1" applyAlignment="1">
      <alignment horizontal="left" vertical="center"/>
    </xf>
    <xf numFmtId="0" fontId="2" fillId="8" borderId="12"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10" xfId="0" applyFont="1" applyFill="1" applyBorder="1" applyAlignment="1">
      <alignment horizontal="center" vertical="center"/>
    </xf>
    <xf numFmtId="49" fontId="2" fillId="8" borderId="0" xfId="0" applyNumberFormat="1" applyFont="1" applyFill="1" applyAlignment="1">
      <alignment horizontal="center" vertical="center" wrapText="1"/>
    </xf>
    <xf numFmtId="0" fontId="2" fillId="8" borderId="7" xfId="0" applyFont="1" applyFill="1" applyBorder="1" applyAlignment="1">
      <alignment horizontal="center" vertical="center"/>
    </xf>
    <xf numFmtId="0" fontId="0" fillId="8" borderId="0" xfId="0" applyFill="1"/>
    <xf numFmtId="0" fontId="2" fillId="8" borderId="12"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4" xfId="0" applyFont="1" applyFill="1" applyBorder="1" applyAlignment="1">
      <alignment horizontal="center" vertical="center" wrapText="1"/>
    </xf>
    <xf numFmtId="0" fontId="2" fillId="8" borderId="1" xfId="0" applyFont="1" applyFill="1" applyBorder="1" applyAlignment="1">
      <alignment horizontal="center" vertical="center"/>
    </xf>
    <xf numFmtId="0" fontId="7" fillId="8" borderId="0" xfId="0" applyFont="1" applyFill="1" applyAlignment="1">
      <alignment horizontal="center" vertical="center"/>
    </xf>
    <xf numFmtId="0" fontId="4" fillId="8" borderId="6" xfId="0" applyFont="1" applyFill="1" applyBorder="1" applyAlignment="1">
      <alignment horizontal="center" vertical="center"/>
    </xf>
    <xf numFmtId="0" fontId="2" fillId="8" borderId="4" xfId="0" applyFont="1" applyFill="1" applyBorder="1" applyAlignment="1">
      <alignment vertical="center" wrapText="1"/>
    </xf>
    <xf numFmtId="0" fontId="2" fillId="8" borderId="1" xfId="0" applyFont="1" applyFill="1" applyBorder="1" applyAlignment="1">
      <alignment horizontal="left" vertical="center"/>
    </xf>
    <xf numFmtId="0" fontId="2" fillId="8" borderId="5" xfId="0" applyFont="1" applyFill="1" applyBorder="1" applyAlignment="1">
      <alignment vertical="center" wrapText="1"/>
    </xf>
    <xf numFmtId="0" fontId="3" fillId="8" borderId="0" xfId="0" applyFont="1" applyFill="1" applyAlignment="1">
      <alignment horizontal="left" vertical="center"/>
    </xf>
    <xf numFmtId="0" fontId="2" fillId="8" borderId="0" xfId="0" applyFont="1" applyFill="1" applyAlignment="1">
      <alignment horizontal="left" vertical="center"/>
    </xf>
    <xf numFmtId="0" fontId="7" fillId="8" borderId="0" xfId="0" applyFont="1" applyFill="1" applyAlignment="1">
      <alignment horizontal="left" vertical="center"/>
    </xf>
    <xf numFmtId="0" fontId="4" fillId="8" borderId="0" xfId="0" applyFont="1" applyFill="1" applyAlignment="1">
      <alignment vertical="center"/>
    </xf>
    <xf numFmtId="0" fontId="3" fillId="8" borderId="0" xfId="0" applyFont="1" applyFill="1" applyAlignment="1">
      <alignment vertical="center"/>
    </xf>
    <xf numFmtId="0" fontId="1" fillId="8" borderId="0" xfId="0" applyFont="1" applyFill="1" applyAlignment="1">
      <alignment vertical="center"/>
    </xf>
    <xf numFmtId="0" fontId="7" fillId="15" borderId="6" xfId="0" applyFont="1" applyFill="1" applyBorder="1" applyAlignment="1">
      <alignment horizontal="left" vertical="center"/>
    </xf>
    <xf numFmtId="0" fontId="2" fillId="15" borderId="10" xfId="0" applyFont="1" applyFill="1" applyBorder="1" applyAlignment="1">
      <alignment horizontal="center" vertical="center" wrapText="1"/>
    </xf>
    <xf numFmtId="0" fontId="2" fillId="15" borderId="0" xfId="0" applyFont="1" applyFill="1" applyAlignment="1">
      <alignment horizontal="left"/>
    </xf>
    <xf numFmtId="0" fontId="2" fillId="15" borderId="12" xfId="0" applyFont="1" applyFill="1" applyBorder="1" applyAlignment="1">
      <alignment horizontal="center" vertical="center"/>
    </xf>
    <xf numFmtId="0" fontId="2" fillId="15" borderId="4" xfId="0" applyFont="1" applyFill="1" applyBorder="1" applyAlignment="1">
      <alignment horizontal="center" vertical="center"/>
    </xf>
    <xf numFmtId="0" fontId="2" fillId="15" borderId="11" xfId="0" applyFont="1" applyFill="1" applyBorder="1" applyAlignment="1">
      <alignment horizontal="center" vertical="center"/>
    </xf>
    <xf numFmtId="49" fontId="2" fillId="15" borderId="0" xfId="0" applyNumberFormat="1" applyFont="1" applyFill="1" applyAlignment="1">
      <alignment horizontal="center" vertical="center" wrapText="1"/>
    </xf>
    <xf numFmtId="0" fontId="2" fillId="15" borderId="7" xfId="0" applyFont="1" applyFill="1" applyBorder="1" applyAlignment="1">
      <alignment horizontal="center" vertical="center"/>
    </xf>
    <xf numFmtId="0" fontId="0" fillId="15" borderId="0" xfId="0" applyFill="1"/>
    <xf numFmtId="0" fontId="2" fillId="15" borderId="12" xfId="0" applyFont="1" applyFill="1" applyBorder="1" applyAlignment="1">
      <alignment horizontal="center" vertical="center" wrapText="1"/>
    </xf>
    <xf numFmtId="0" fontId="2" fillId="15" borderId="1" xfId="0" applyFont="1" applyFill="1" applyBorder="1" applyAlignment="1">
      <alignment vertical="center" wrapText="1"/>
    </xf>
    <xf numFmtId="0" fontId="2" fillId="15" borderId="4" xfId="0" applyFont="1" applyFill="1" applyBorder="1" applyAlignment="1">
      <alignment horizontal="center" vertical="center" wrapText="1"/>
    </xf>
    <xf numFmtId="0" fontId="2" fillId="15" borderId="1" xfId="0" applyFont="1" applyFill="1" applyBorder="1" applyAlignment="1">
      <alignment horizontal="center" vertical="center"/>
    </xf>
    <xf numFmtId="0" fontId="7" fillId="15" borderId="0" xfId="0" applyFont="1" applyFill="1" applyAlignment="1">
      <alignment horizontal="center" vertical="center"/>
    </xf>
    <xf numFmtId="0" fontId="4" fillId="15" borderId="6" xfId="0" applyFont="1" applyFill="1" applyBorder="1" applyAlignment="1">
      <alignment horizontal="center" vertical="center"/>
    </xf>
    <xf numFmtId="0" fontId="2" fillId="15" borderId="4" xfId="0" applyFont="1" applyFill="1" applyBorder="1" applyAlignment="1">
      <alignment vertical="center" wrapText="1"/>
    </xf>
    <xf numFmtId="0" fontId="2" fillId="15" borderId="1" xfId="0" applyFont="1" applyFill="1" applyBorder="1" applyAlignment="1">
      <alignment horizontal="left" vertical="center"/>
    </xf>
    <xf numFmtId="0" fontId="2" fillId="15" borderId="5" xfId="0" applyFont="1" applyFill="1" applyBorder="1" applyAlignment="1">
      <alignment vertical="center" wrapText="1"/>
    </xf>
    <xf numFmtId="0" fontId="3" fillId="15" borderId="0" xfId="0" applyFont="1" applyFill="1" applyAlignment="1">
      <alignment horizontal="left" vertical="center"/>
    </xf>
    <xf numFmtId="0" fontId="2" fillId="15" borderId="0" xfId="0" applyFont="1" applyFill="1" applyAlignment="1">
      <alignment horizontal="left" vertical="center"/>
    </xf>
    <xf numFmtId="0" fontId="7" fillId="15" borderId="0" xfId="0" applyFont="1" applyFill="1" applyAlignment="1">
      <alignment horizontal="left" vertical="center"/>
    </xf>
    <xf numFmtId="0" fontId="4" fillId="15" borderId="0" xfId="0" applyFont="1" applyFill="1" applyAlignment="1">
      <alignment vertical="center"/>
    </xf>
    <xf numFmtId="0" fontId="3" fillId="15" borderId="0" xfId="0" applyFont="1" applyFill="1" applyAlignment="1">
      <alignment vertical="center"/>
    </xf>
    <xf numFmtId="0" fontId="1" fillId="15" borderId="0" xfId="0" applyFont="1" applyFill="1" applyAlignment="1">
      <alignment vertical="center"/>
    </xf>
    <xf numFmtId="0" fontId="2" fillId="6" borderId="1" xfId="0" applyFont="1" applyFill="1" applyBorder="1" applyAlignment="1">
      <alignment horizontal="left" vertical="center"/>
    </xf>
    <xf numFmtId="0" fontId="2" fillId="0" borderId="16"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xf>
    <xf numFmtId="0" fontId="2" fillId="0" borderId="0" xfId="0" applyFont="1" applyAlignment="1">
      <alignment horizontal="center" vertical="center" wrapText="1"/>
    </xf>
    <xf numFmtId="0" fontId="5" fillId="0" borderId="8"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vertical="center" wrapText="1"/>
    </xf>
    <xf numFmtId="0" fontId="2" fillId="11" borderId="4" xfId="0" applyFont="1" applyFill="1" applyBorder="1" applyAlignment="1">
      <alignment horizontal="center" vertical="center" wrapText="1"/>
    </xf>
    <xf numFmtId="0" fontId="2" fillId="11" borderId="11" xfId="0" applyFont="1" applyFill="1" applyBorder="1" applyAlignment="1">
      <alignment horizontal="center" vertical="center"/>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left" vertical="center"/>
    </xf>
    <xf numFmtId="0" fontId="2" fillId="0" borderId="12"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left" vertical="center"/>
    </xf>
    <xf numFmtId="0" fontId="7" fillId="0" borderId="25" xfId="0" applyFont="1" applyBorder="1" applyAlignment="1">
      <alignment horizontal="center" vertical="center"/>
    </xf>
    <xf numFmtId="0" fontId="7" fillId="0" borderId="8" xfId="0" applyFont="1" applyBorder="1" applyAlignment="1"/>
    <xf numFmtId="0" fontId="7" fillId="0" borderId="8" xfId="0" applyFont="1" applyBorder="1" applyAlignment="1">
      <alignment horizontal="center"/>
    </xf>
    <xf numFmtId="0" fontId="7" fillId="0" borderId="8"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2" fillId="0" borderId="0" xfId="0" applyFont="1" applyAlignment="1">
      <alignment horizontal="left" vertical="center" wrapText="1"/>
    </xf>
    <xf numFmtId="0" fontId="7" fillId="0" borderId="0" xfId="0" applyFont="1" applyBorder="1" applyAlignment="1">
      <alignment horizontal="center" vertical="center"/>
    </xf>
    <xf numFmtId="0" fontId="6" fillId="0" borderId="0" xfId="0" applyFont="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Border="1"/>
  </cellXfs>
  <cellStyles count="1">
    <cellStyle name="Normal" xfId="0" builtinId="0"/>
  </cellStyles>
  <dxfs count="2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Scheduling\AnnsWorksheet.xls" TargetMode="External"/><Relationship Id="rId1" Type="http://schemas.openxmlformats.org/officeDocument/2006/relationships/externalLinkPath" Target="AnnsWorkshee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Scheduling\MinistryDirectory.xlsx" TargetMode="External"/><Relationship Id="rId1" Type="http://schemas.openxmlformats.org/officeDocument/2006/relationships/externalLinkPath" Target="Ministry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heduling Worksheet"/>
    </sheetNames>
    <sheetDataSet>
      <sheetData sheetId="0">
        <row r="1">
          <cell r="B1">
            <v>45256</v>
          </cell>
          <cell r="C1">
            <v>45263</v>
          </cell>
          <cell r="D1">
            <v>45270</v>
          </cell>
          <cell r="E1">
            <v>45277</v>
          </cell>
          <cell r="F1">
            <v>45284</v>
          </cell>
          <cell r="G1">
            <v>45291</v>
          </cell>
          <cell r="H1">
            <v>45298</v>
          </cell>
          <cell r="I1">
            <v>45305</v>
          </cell>
          <cell r="J1">
            <v>45312</v>
          </cell>
          <cell r="K1">
            <v>45319</v>
          </cell>
          <cell r="L1">
            <v>45326</v>
          </cell>
          <cell r="M1">
            <v>45333</v>
          </cell>
          <cell r="N1">
            <v>45340</v>
          </cell>
          <cell r="O1">
            <v>45347</v>
          </cell>
          <cell r="P1">
            <v>45354</v>
          </cell>
          <cell r="Q1">
            <v>45361</v>
          </cell>
          <cell r="R1">
            <v>45368</v>
          </cell>
          <cell r="S1">
            <v>45375</v>
          </cell>
          <cell r="T1">
            <v>45382</v>
          </cell>
          <cell r="U1">
            <v>45389</v>
          </cell>
          <cell r="V1">
            <v>45396</v>
          </cell>
        </row>
        <row r="2">
          <cell r="B2" t="str">
            <v>Kemp, Hal</v>
          </cell>
          <cell r="C2" t="str">
            <v>Kosoglow, Kate*</v>
          </cell>
          <cell r="D2" t="str">
            <v>Pulich, Joyce</v>
          </cell>
          <cell r="E2" t="str">
            <v>Kosoglow, Rich*</v>
          </cell>
          <cell r="G2" t="str">
            <v>Caswell, Judy</v>
          </cell>
          <cell r="H2" t="str">
            <v>Gil, Mark</v>
          </cell>
          <cell r="I2" t="str">
            <v>Kosoglow, Kate*</v>
          </cell>
          <cell r="J2" t="str">
            <v>Kutac, Jason</v>
          </cell>
          <cell r="K2" t="str">
            <v>Kosoglow, Rich*</v>
          </cell>
          <cell r="L2" t="str">
            <v>Caswell, Judy</v>
          </cell>
          <cell r="M2" t="str">
            <v>Kosoglow, Kate*</v>
          </cell>
          <cell r="N2" t="str">
            <v>Kutac, Jason</v>
          </cell>
          <cell r="O2" t="str">
            <v>Kosoglow, Rich*</v>
          </cell>
          <cell r="P2" t="str">
            <v>Jimenez, Jessica</v>
          </cell>
          <cell r="Q2" t="str">
            <v>Gil, Mark</v>
          </cell>
          <cell r="R2" t="str">
            <v>Pulich, Joyce</v>
          </cell>
          <cell r="S2" t="str">
            <v>Kosoglow, Rich*</v>
          </cell>
          <cell r="W2" t="str">
            <v>Vg-Lector</v>
          </cell>
          <cell r="X2" t="str">
            <v>Vg-Lector</v>
          </cell>
        </row>
        <row r="3">
          <cell r="B3" t="str">
            <v>Gil, Mark</v>
          </cell>
          <cell r="C3" t="str">
            <v>McNally, Angela</v>
          </cell>
          <cell r="D3" t="str">
            <v>Pulich, Warren</v>
          </cell>
          <cell r="E3" t="str">
            <v>Kemp, Hal</v>
          </cell>
          <cell r="G3" t="str">
            <v>Jimenez, Jessica</v>
          </cell>
          <cell r="H3" t="str">
            <v>Pulich, Warren</v>
          </cell>
          <cell r="I3" t="str">
            <v>Kemp, Hal</v>
          </cell>
          <cell r="J3" t="str">
            <v>McNally, Angela</v>
          </cell>
          <cell r="K3" t="str">
            <v>Jimenez, Jessica</v>
          </cell>
          <cell r="L3" t="str">
            <v>Gil, Mark</v>
          </cell>
          <cell r="M3" t="str">
            <v>Pulich, Warren</v>
          </cell>
          <cell r="N3" t="str">
            <v>Caswell, Judy</v>
          </cell>
          <cell r="O3" t="str">
            <v>McNally, Angela</v>
          </cell>
          <cell r="P3" t="str">
            <v>Pulich, Joyce</v>
          </cell>
          <cell r="Q3" t="str">
            <v>Kutac, Jason</v>
          </cell>
          <cell r="R3" t="str">
            <v>Pulich, Warren</v>
          </cell>
          <cell r="S3" t="str">
            <v>Kosoglow, Kate*</v>
          </cell>
          <cell r="W3" t="str">
            <v>Vg-Lector</v>
          </cell>
          <cell r="X3" t="str">
            <v>Vg-Lector</v>
          </cell>
        </row>
        <row r="5">
          <cell r="B5" t="str">
            <v>Garza, Eliana</v>
          </cell>
          <cell r="C5" t="str">
            <v>Mercado, Esmeralda</v>
          </cell>
          <cell r="D5" t="str">
            <v>Nguyen, Leana</v>
          </cell>
          <cell r="E5" t="str">
            <v>Aceves, Lucia</v>
          </cell>
          <cell r="G5" t="str">
            <v>Mercado, Esmeralda</v>
          </cell>
          <cell r="H5" t="str">
            <v>Aceves, Lucia</v>
          </cell>
          <cell r="I5" t="str">
            <v>Mercado, Esmeralda</v>
          </cell>
          <cell r="J5" t="str">
            <v>Nguyen, Leana</v>
          </cell>
          <cell r="K5" t="str">
            <v>Nguyen, Leana</v>
          </cell>
          <cell r="L5" t="str">
            <v>Mercado, Esmeralda</v>
          </cell>
          <cell r="M5" t="str">
            <v>Aceves, Lucia</v>
          </cell>
          <cell r="N5" t="str">
            <v>Mercado, Esmeralda</v>
          </cell>
          <cell r="O5" t="str">
            <v>Aceves, Lucia</v>
          </cell>
          <cell r="P5" t="str">
            <v>Aceves, Lucia</v>
          </cell>
          <cell r="Q5" t="str">
            <v>Aceves, Lucia</v>
          </cell>
          <cell r="R5" t="str">
            <v>Mercado, Esmeralda</v>
          </cell>
          <cell r="S5" t="str">
            <v>Aceves, Lucia</v>
          </cell>
          <cell r="W5" t="str">
            <v>Vg-AS</v>
          </cell>
          <cell r="X5" t="str">
            <v>Vg-AS</v>
          </cell>
        </row>
        <row r="6">
          <cell r="B6" t="str">
            <v>Nguyen, Leana</v>
          </cell>
          <cell r="C6" t="str">
            <v>Mercado, Jacob</v>
          </cell>
          <cell r="E6" t="str">
            <v>Aceves, Mateo</v>
          </cell>
          <cell r="G6" t="str">
            <v>Mercado, Jacob</v>
          </cell>
          <cell r="H6" t="str">
            <v>Aceves, Mateo</v>
          </cell>
          <cell r="I6" t="str">
            <v>Mercado, Jacob</v>
          </cell>
          <cell r="L6" t="str">
            <v>Mercado, Jacob</v>
          </cell>
          <cell r="M6" t="str">
            <v>Aceves, Mateo</v>
          </cell>
          <cell r="N6" t="str">
            <v>Mercado, Jacob</v>
          </cell>
          <cell r="O6" t="str">
            <v>Aceves, Mateo</v>
          </cell>
          <cell r="P6" t="str">
            <v>Aceves, Mateo</v>
          </cell>
          <cell r="Q6" t="str">
            <v>Aceves, Mateo</v>
          </cell>
          <cell r="R6" t="str">
            <v>Mercado, Jacob</v>
          </cell>
          <cell r="S6" t="str">
            <v>Aceves, Mateo</v>
          </cell>
          <cell r="W6" t="str">
            <v>Vg-AS</v>
          </cell>
          <cell r="X6" t="str">
            <v>Vg-AS</v>
          </cell>
        </row>
        <row r="7">
          <cell r="C7" t="str">
            <v>Nguyen, Leana</v>
          </cell>
          <cell r="G7" t="str">
            <v>Nguyen, Leana</v>
          </cell>
          <cell r="I7" t="str">
            <v>Nguyen, Leana</v>
          </cell>
          <cell r="L7" t="str">
            <v>Nguyen, Leana</v>
          </cell>
          <cell r="N7" t="str">
            <v>Nguyen, Leana</v>
          </cell>
          <cell r="O7" t="str">
            <v>Garza, Eliana</v>
          </cell>
          <cell r="P7" t="str">
            <v>Garza, Eliana</v>
          </cell>
          <cell r="R7" t="str">
            <v>Nguyen, Leana</v>
          </cell>
          <cell r="S7" t="str">
            <v>Garza, Eliana</v>
          </cell>
          <cell r="W7" t="str">
            <v>Vg-AS</v>
          </cell>
          <cell r="X7" t="str">
            <v>Vg-AS</v>
          </cell>
        </row>
        <row r="8">
          <cell r="N8" t="str">
            <v>Garza, Eliana</v>
          </cell>
          <cell r="W8" t="str">
            <v>Vg-AS</v>
          </cell>
          <cell r="X8" t="str">
            <v>Vg-AS</v>
          </cell>
        </row>
        <row r="9">
          <cell r="W9" t="str">
            <v>Vg-AS</v>
          </cell>
          <cell r="X9" t="str">
            <v>Vg-AS</v>
          </cell>
        </row>
        <row r="11">
          <cell r="B11" t="str">
            <v>McKinney, Paula</v>
          </cell>
          <cell r="C11" t="str">
            <v>Aceves, Veronica</v>
          </cell>
          <cell r="D11" t="str">
            <v>McKinney, Paula</v>
          </cell>
          <cell r="E11" t="str">
            <v>Kosoglow, Kate*</v>
          </cell>
          <cell r="G11" t="str">
            <v>Fotinos, Tammy</v>
          </cell>
          <cell r="H11" t="str">
            <v>Pulich, Joyce</v>
          </cell>
          <cell r="I11" t="str">
            <v>Torres, Betty A.</v>
          </cell>
          <cell r="J11" t="str">
            <v>Phillips, Rhetta</v>
          </cell>
          <cell r="K11" t="str">
            <v>Kosoglow, Kate*</v>
          </cell>
          <cell r="L11" t="str">
            <v>Palmersheim, Pete</v>
          </cell>
          <cell r="M11" t="str">
            <v>Pulich, Joyce</v>
          </cell>
          <cell r="N11" t="str">
            <v>Phillips, Rhetta</v>
          </cell>
          <cell r="O11" t="str">
            <v>Kosoglow, Kate*</v>
          </cell>
          <cell r="P11" t="str">
            <v>Palmersheim, Pete</v>
          </cell>
          <cell r="Q11" t="str">
            <v>Aceves, Veronica</v>
          </cell>
          <cell r="R11" t="str">
            <v>Torres, Betty A.</v>
          </cell>
          <cell r="S11" t="str">
            <v>Aceves, Veronica</v>
          </cell>
          <cell r="W11" t="str">
            <v>Vg-EM</v>
          </cell>
          <cell r="X11" t="str">
            <v>Vg-EM</v>
          </cell>
        </row>
        <row r="12">
          <cell r="B12" t="str">
            <v>Fenter, Patti</v>
          </cell>
          <cell r="C12" t="str">
            <v>Phillips, Rhetta</v>
          </cell>
          <cell r="D12" t="str">
            <v>Leon, Mike</v>
          </cell>
          <cell r="E12" t="str">
            <v>Aceves, Veronica</v>
          </cell>
          <cell r="G12" t="str">
            <v>Palmersheim, Pete</v>
          </cell>
          <cell r="H12" t="str">
            <v>Aceves, Veronica</v>
          </cell>
          <cell r="I12" t="str">
            <v>Palmersheim, Pete</v>
          </cell>
          <cell r="J12" t="str">
            <v>Fenter, Patti</v>
          </cell>
          <cell r="K12" t="str">
            <v>Torres, Betty A.</v>
          </cell>
          <cell r="L12" t="str">
            <v>Fenter, Patti</v>
          </cell>
          <cell r="M12" t="str">
            <v>Aceves, Veronica</v>
          </cell>
          <cell r="N12" t="str">
            <v>Fotinos, Tammy</v>
          </cell>
          <cell r="O12" t="str">
            <v>Aceves, Veronica</v>
          </cell>
          <cell r="P12" t="str">
            <v>Lerma, Johnny R.</v>
          </cell>
          <cell r="Q12" t="str">
            <v>Kosoglow, Kate*</v>
          </cell>
          <cell r="R12" t="str">
            <v>Phillips, Rhetta</v>
          </cell>
          <cell r="S12" t="str">
            <v>McKinney, Paula</v>
          </cell>
          <cell r="W12" t="str">
            <v>Vg-EM</v>
          </cell>
          <cell r="X12" t="str">
            <v>Vg-EM</v>
          </cell>
        </row>
        <row r="13">
          <cell r="B13" t="str">
            <v>Leon, Mike</v>
          </cell>
          <cell r="C13" t="str">
            <v>Pulich, Joyce</v>
          </cell>
          <cell r="D13" t="str">
            <v>Jimenez, Janet</v>
          </cell>
          <cell r="E13" t="str">
            <v>McNally, Angela</v>
          </cell>
          <cell r="G13" t="str">
            <v>Dailey, Kelly</v>
          </cell>
          <cell r="H13" t="str">
            <v>McNally, Angela</v>
          </cell>
          <cell r="I13" t="str">
            <v>Lerma, Johnny R.</v>
          </cell>
          <cell r="J13" t="str">
            <v>McKinney, Paula</v>
          </cell>
          <cell r="K13" t="str">
            <v>McKinney, Paula</v>
          </cell>
          <cell r="L13" t="str">
            <v>Lerma, Johnny R.</v>
          </cell>
          <cell r="M13" t="str">
            <v>McKinney, Paula</v>
          </cell>
          <cell r="N13" t="str">
            <v>Fenter, Patti</v>
          </cell>
          <cell r="O13" t="str">
            <v>McKinney, Paula</v>
          </cell>
          <cell r="P13" t="str">
            <v>Jimenez, Janet</v>
          </cell>
          <cell r="Q13" t="str">
            <v>McKinney, Paula</v>
          </cell>
          <cell r="R13" t="str">
            <v>McNally, Angela</v>
          </cell>
          <cell r="S13" t="str">
            <v>Fotinos, Tammy</v>
          </cell>
          <cell r="W13" t="str">
            <v>Vg-EM</v>
          </cell>
          <cell r="X13" t="str">
            <v>Vg-EM</v>
          </cell>
        </row>
        <row r="14">
          <cell r="B14" t="str">
            <v>Lerma, Johnny R.</v>
          </cell>
          <cell r="C14" t="str">
            <v>Torres, Betty A.</v>
          </cell>
          <cell r="D14" t="str">
            <v>Jimenez, Jessica</v>
          </cell>
          <cell r="E14" t="str">
            <v>Palmersheim, Pete</v>
          </cell>
          <cell r="G14" t="str">
            <v>Dailey, Patrick Regan</v>
          </cell>
          <cell r="H14" t="str">
            <v>McKinney, Paula</v>
          </cell>
          <cell r="I14" t="str">
            <v>Jimenez, Janet</v>
          </cell>
          <cell r="J14" t="str">
            <v>Lerma, Johnny R.</v>
          </cell>
          <cell r="K14" t="str">
            <v>McNally, Angela</v>
          </cell>
          <cell r="L14" t="str">
            <v>Leon, Mike</v>
          </cell>
          <cell r="M14" t="str">
            <v>Torres, Betty A.</v>
          </cell>
          <cell r="N14" t="str">
            <v>Pulich, Joyce</v>
          </cell>
          <cell r="O14" t="str">
            <v>Torres, Betty A.</v>
          </cell>
          <cell r="P14" t="str">
            <v>Torres, Betty A.</v>
          </cell>
          <cell r="Q14" t="str">
            <v>Fenter, Patti</v>
          </cell>
          <cell r="R14" t="str">
            <v>Leon, Mike</v>
          </cell>
          <cell r="S14" t="str">
            <v>Fenter, Patti</v>
          </cell>
          <cell r="W14" t="str">
            <v>Vg-EM</v>
          </cell>
          <cell r="X14" t="str">
            <v>Vg-EM</v>
          </cell>
        </row>
        <row r="15">
          <cell r="W15" t="str">
            <v>Vg-EM</v>
          </cell>
          <cell r="X15" t="str">
            <v>Vg-EM</v>
          </cell>
        </row>
        <row r="16">
          <cell r="W16" t="str">
            <v>Vg-EM</v>
          </cell>
          <cell r="X16" t="str">
            <v>Vg-EM</v>
          </cell>
        </row>
        <row r="17">
          <cell r="B17" t="str">
            <v>Fotinos, Tammy</v>
          </cell>
          <cell r="C17" t="str">
            <v>Dailey, Kelly</v>
          </cell>
          <cell r="D17" t="str">
            <v>Palmersheim, Pete</v>
          </cell>
          <cell r="E17" t="str">
            <v>Dailey, Kelly</v>
          </cell>
          <cell r="G17" t="str">
            <v>Lerma, Johnny R.</v>
          </cell>
          <cell r="H17" t="str">
            <v>Phillips, Rhetta</v>
          </cell>
          <cell r="I17" t="str">
            <v>Dailey, Kelly</v>
          </cell>
          <cell r="J17" t="str">
            <v>Fotinos, Tammy</v>
          </cell>
          <cell r="K17" t="str">
            <v>Dailey, Kelly</v>
          </cell>
          <cell r="L17" t="str">
            <v>Phillips, Rhetta</v>
          </cell>
          <cell r="M17" t="str">
            <v>Dailey, Kelly</v>
          </cell>
          <cell r="N17" t="str">
            <v>Palmersheim, Pete</v>
          </cell>
          <cell r="O17" t="str">
            <v>Dailey, Kelly</v>
          </cell>
          <cell r="P17" t="str">
            <v>Phillips, Rhetta</v>
          </cell>
          <cell r="Q17" t="str">
            <v>Dailey, Kelly</v>
          </cell>
          <cell r="R17" t="str">
            <v>Palmersheim, Pete</v>
          </cell>
          <cell r="S17" t="str">
            <v>Dailey, Kelly</v>
          </cell>
          <cell r="W17" t="str">
            <v>Vg-CUP</v>
          </cell>
          <cell r="X17" t="str">
            <v>Vg-CUP</v>
          </cell>
        </row>
        <row r="18">
          <cell r="B18" t="str">
            <v>Palmersheim, Pete</v>
          </cell>
          <cell r="C18" t="str">
            <v>Dailey, Patrick Regan</v>
          </cell>
          <cell r="D18" t="str">
            <v>Lerma, Johnny R.</v>
          </cell>
          <cell r="E18" t="str">
            <v>Dailey, Patrick Regan</v>
          </cell>
          <cell r="G18" t="str">
            <v>Leon, Mike</v>
          </cell>
          <cell r="H18" t="str">
            <v>Fenter, Patti</v>
          </cell>
          <cell r="I18" t="str">
            <v>Dailey, Patrick Regan</v>
          </cell>
          <cell r="J18" t="str">
            <v>Pulich, Joyce</v>
          </cell>
          <cell r="K18" t="str">
            <v>Dailey, Patrick Regan</v>
          </cell>
          <cell r="L18" t="str">
            <v>Fotinos, Tammy</v>
          </cell>
          <cell r="M18" t="str">
            <v>Dailey, Patrick Regan</v>
          </cell>
          <cell r="N18" t="str">
            <v>Lerma, Johnny R.</v>
          </cell>
          <cell r="O18" t="str">
            <v>Dailey, Patrick Regan</v>
          </cell>
          <cell r="P18" t="str">
            <v>Fotinos, Tammy</v>
          </cell>
          <cell r="Q18" t="str">
            <v>Dailey, Patrick Regan</v>
          </cell>
          <cell r="R18" t="str">
            <v>Lerma, Johnny R.</v>
          </cell>
          <cell r="S18" t="str">
            <v>Dailey, Patrick Regan</v>
          </cell>
          <cell r="W18" t="str">
            <v>Vg-CUP</v>
          </cell>
          <cell r="X18" t="str">
            <v>Vg-CUP</v>
          </cell>
        </row>
        <row r="19">
          <cell r="W19" t="str">
            <v>Vg-EM</v>
          </cell>
          <cell r="X19" t="str">
            <v>Vg-EM</v>
          </cell>
        </row>
        <row r="20">
          <cell r="W20" t="str">
            <v>Vg-EM</v>
          </cell>
          <cell r="X20" t="str">
            <v>Vg-EM</v>
          </cell>
        </row>
        <row r="21">
          <cell r="W21" t="str">
            <v>Vg-EM</v>
          </cell>
          <cell r="X21" t="str">
            <v>Vg-EM</v>
          </cell>
        </row>
        <row r="22">
          <cell r="W22" t="str">
            <v>Vg-EM</v>
          </cell>
          <cell r="X22" t="str">
            <v>Vg-EM</v>
          </cell>
        </row>
        <row r="23">
          <cell r="W23" t="str">
            <v>Vg-EM</v>
          </cell>
          <cell r="X23" t="str">
            <v>Vg-EM</v>
          </cell>
        </row>
        <row r="24">
          <cell r="W24" t="str">
            <v>Vg-EM</v>
          </cell>
          <cell r="X24" t="str">
            <v>Vg-EM</v>
          </cell>
        </row>
        <row r="25">
          <cell r="W25" t="str">
            <v>Vg-EM</v>
          </cell>
          <cell r="X25" t="str">
            <v>Vg-EM</v>
          </cell>
        </row>
        <row r="27">
          <cell r="B27">
            <v>45256</v>
          </cell>
          <cell r="C27">
            <v>45263</v>
          </cell>
          <cell r="D27">
            <v>45270</v>
          </cell>
          <cell r="E27">
            <v>45277</v>
          </cell>
          <cell r="F27">
            <v>45284</v>
          </cell>
          <cell r="G27">
            <v>45291</v>
          </cell>
          <cell r="H27">
            <v>45298</v>
          </cell>
          <cell r="I27">
            <v>45305</v>
          </cell>
          <cell r="J27">
            <v>45312</v>
          </cell>
          <cell r="K27">
            <v>45319</v>
          </cell>
          <cell r="L27">
            <v>45326</v>
          </cell>
          <cell r="M27">
            <v>45333</v>
          </cell>
          <cell r="N27">
            <v>45340</v>
          </cell>
          <cell r="O27">
            <v>45347</v>
          </cell>
          <cell r="P27">
            <v>45354</v>
          </cell>
          <cell r="Q27">
            <v>45361</v>
          </cell>
          <cell r="R27">
            <v>45368</v>
          </cell>
          <cell r="S27">
            <v>45375</v>
          </cell>
          <cell r="T27">
            <v>45382</v>
          </cell>
          <cell r="U27">
            <v>45389</v>
          </cell>
          <cell r="V27">
            <v>45396</v>
          </cell>
        </row>
        <row r="28">
          <cell r="B28" t="str">
            <v>Hymel, Kathy</v>
          </cell>
          <cell r="C28" t="str">
            <v>Marsh, Greg*</v>
          </cell>
          <cell r="D28" t="str">
            <v>Zachmann, Alaina</v>
          </cell>
          <cell r="E28" t="str">
            <v>Smith, Elizabeth Ann</v>
          </cell>
          <cell r="G28" t="str">
            <v>Jones, Mattie*</v>
          </cell>
          <cell r="H28" t="str">
            <v>Joseph, Desiree</v>
          </cell>
          <cell r="I28" t="str">
            <v>Marsh, Greg*</v>
          </cell>
          <cell r="J28" t="str">
            <v>Zachmann, Alaina</v>
          </cell>
          <cell r="K28" t="str">
            <v>Smith, Elizabeth Ann</v>
          </cell>
          <cell r="L28" t="str">
            <v>Joseph, Desiree</v>
          </cell>
          <cell r="M28" t="str">
            <v>Marsh, Greg*</v>
          </cell>
          <cell r="N28" t="str">
            <v>Zachmann, Alaina</v>
          </cell>
          <cell r="O28" t="str">
            <v>Smith, Elizabeth Ann</v>
          </cell>
          <cell r="P28" t="str">
            <v>Joseph, Desiree</v>
          </cell>
          <cell r="Q28" t="str">
            <v>Marsh, Greg*</v>
          </cell>
          <cell r="R28" t="str">
            <v>Zachmann, Alaina</v>
          </cell>
          <cell r="S28" t="str">
            <v>Smith, Elizabeth Ann</v>
          </cell>
          <cell r="W28" t="str">
            <v>7:30-Lector</v>
          </cell>
          <cell r="X28" t="str">
            <v>7:30-Lector</v>
          </cell>
        </row>
        <row r="29">
          <cell r="B29" t="str">
            <v>Kraft, Vanessa</v>
          </cell>
          <cell r="C29" t="str">
            <v>Hymel, Kathy</v>
          </cell>
          <cell r="D29" t="str">
            <v>Downey, Roni</v>
          </cell>
          <cell r="E29" t="str">
            <v>Kraft, Vanessa</v>
          </cell>
          <cell r="G29" t="str">
            <v>Hymel, Kathy</v>
          </cell>
          <cell r="H29" t="str">
            <v>Kraft, Vanessa</v>
          </cell>
          <cell r="I29" t="str">
            <v>Pena, Rosa</v>
          </cell>
          <cell r="J29" t="str">
            <v>Kraft, Vanessa</v>
          </cell>
          <cell r="K29" t="str">
            <v>Hymel, Kathy</v>
          </cell>
          <cell r="L29" t="str">
            <v>Kraft, Vanessa</v>
          </cell>
          <cell r="M29" t="str">
            <v>Downey, Roni</v>
          </cell>
          <cell r="N29" t="str">
            <v>Kraft, Vanessa</v>
          </cell>
          <cell r="O29" t="str">
            <v>Downey, Roni</v>
          </cell>
          <cell r="P29" t="str">
            <v>Kraft, Vanessa</v>
          </cell>
          <cell r="Q29" t="str">
            <v>Hymel, Kathy</v>
          </cell>
          <cell r="R29" t="str">
            <v>Kraft, Vanessa</v>
          </cell>
          <cell r="S29" t="str">
            <v>Kemp, Hal</v>
          </cell>
          <cell r="W29" t="str">
            <v>7:30-Lector</v>
          </cell>
          <cell r="X29" t="str">
            <v>7:30-Lector</v>
          </cell>
        </row>
        <row r="31">
          <cell r="W31" t="str">
            <v>7:30-AS</v>
          </cell>
          <cell r="X31" t="str">
            <v>7:30-AS</v>
          </cell>
        </row>
        <row r="32">
          <cell r="W32" t="str">
            <v>7:30-AS</v>
          </cell>
          <cell r="X32" t="str">
            <v>7:30-AS</v>
          </cell>
        </row>
        <row r="33">
          <cell r="W33" t="str">
            <v>7:30-AS</v>
          </cell>
          <cell r="X33" t="str">
            <v>7:30-AS</v>
          </cell>
        </row>
        <row r="34">
          <cell r="W34" t="str">
            <v>7:30-AS</v>
          </cell>
          <cell r="X34" t="str">
            <v>7:30-AS</v>
          </cell>
        </row>
        <row r="35">
          <cell r="W35" t="str">
            <v>7:30-AS</v>
          </cell>
          <cell r="X35" t="str">
            <v>7:30-AS</v>
          </cell>
        </row>
        <row r="37">
          <cell r="B37" t="str">
            <v>Ibarra, DeLane</v>
          </cell>
          <cell r="C37" t="str">
            <v>Lashlee, Matt</v>
          </cell>
          <cell r="D37" t="str">
            <v>Sookiasian, Nanette</v>
          </cell>
          <cell r="E37" t="str">
            <v>Downey, Roni</v>
          </cell>
          <cell r="G37" t="str">
            <v>Lashlee, Matt</v>
          </cell>
          <cell r="H37" t="str">
            <v>Downey, Roni</v>
          </cell>
          <cell r="I37" t="str">
            <v>Smith, Elizabeth Ann</v>
          </cell>
          <cell r="J37" t="str">
            <v>Sookiasian, Nanette</v>
          </cell>
          <cell r="K37" t="str">
            <v>Downey, Roni</v>
          </cell>
          <cell r="L37" t="str">
            <v>Sookiasian, Nanette</v>
          </cell>
          <cell r="M37" t="str">
            <v>Bartz, Diana</v>
          </cell>
          <cell r="N37" t="str">
            <v>Sookiasian, Nanette</v>
          </cell>
          <cell r="O37" t="str">
            <v>Bartz, Diana</v>
          </cell>
          <cell r="P37" t="str">
            <v>Sookiasian, Nanette</v>
          </cell>
          <cell r="Q37" t="str">
            <v>Bartz, Diana</v>
          </cell>
          <cell r="R37" t="str">
            <v>Wright, Diane</v>
          </cell>
          <cell r="S37" t="str">
            <v>Ibarra, DeLane</v>
          </cell>
          <cell r="W37" t="str">
            <v>7:30-EM</v>
          </cell>
          <cell r="X37" t="str">
            <v>7:30-EM</v>
          </cell>
        </row>
        <row r="38">
          <cell r="B38" t="str">
            <v>Smith, Elizabeth Ann</v>
          </cell>
          <cell r="C38" t="str">
            <v>Smith, Elizabeth Ann</v>
          </cell>
          <cell r="D38" t="str">
            <v>Wright, Diane</v>
          </cell>
          <cell r="E38" t="str">
            <v>Sookiasian, Nanette</v>
          </cell>
          <cell r="G38" t="str">
            <v>Smith, Elizabeth Ann</v>
          </cell>
          <cell r="H38" t="str">
            <v>Sookiasian, Nanette</v>
          </cell>
          <cell r="I38" t="str">
            <v>Bartz, Diana</v>
          </cell>
          <cell r="J38" t="str">
            <v>Wright, Diane</v>
          </cell>
          <cell r="K38" t="str">
            <v>Lashlee, Matt</v>
          </cell>
          <cell r="L38" t="str">
            <v>Wright, Diane</v>
          </cell>
          <cell r="M38" t="str">
            <v>Lashlee, Matt</v>
          </cell>
          <cell r="N38" t="str">
            <v>Wright, Diane</v>
          </cell>
          <cell r="O38" t="str">
            <v>Lashlee, Matt</v>
          </cell>
          <cell r="P38" t="str">
            <v>Wright, Diane</v>
          </cell>
          <cell r="Q38" t="str">
            <v>Lashlee, Matt</v>
          </cell>
          <cell r="R38" t="str">
            <v>Joseph, Desiree</v>
          </cell>
          <cell r="S38" t="str">
            <v>Bartz, Diana</v>
          </cell>
          <cell r="W38" t="str">
            <v>7:30-EM</v>
          </cell>
          <cell r="X38" t="str">
            <v>7:30-EM</v>
          </cell>
        </row>
        <row r="39">
          <cell r="B39" t="str">
            <v>Sookiasian, Nanette</v>
          </cell>
          <cell r="C39" t="str">
            <v>Wright, Diane</v>
          </cell>
          <cell r="D39" t="str">
            <v>Hymel, Kathy</v>
          </cell>
          <cell r="E39" t="str">
            <v>Wright, Diane</v>
          </cell>
          <cell r="G39" t="str">
            <v>Joseph, Desiree</v>
          </cell>
          <cell r="H39" t="str">
            <v>Wright, Diane</v>
          </cell>
          <cell r="I39" t="str">
            <v>Hymel, Kathy</v>
          </cell>
          <cell r="J39" t="str">
            <v>Joseph, Desiree</v>
          </cell>
          <cell r="K39" t="str">
            <v>Bartz, Diana</v>
          </cell>
          <cell r="L39" t="str">
            <v>Hymel, Kathy</v>
          </cell>
          <cell r="M39" t="str">
            <v>Smith, Elizabeth Ann</v>
          </cell>
          <cell r="N39" t="str">
            <v>Joseph, Desiree</v>
          </cell>
          <cell r="O39" t="str">
            <v>Hymel, Kathy</v>
          </cell>
          <cell r="P39" t="str">
            <v>Ibarra, DeLane</v>
          </cell>
          <cell r="Q39" t="str">
            <v>Smith, Elizabeth Ann</v>
          </cell>
          <cell r="R39" t="str">
            <v>Downey, Roni</v>
          </cell>
          <cell r="S39" t="str">
            <v>Lashlee, Matt</v>
          </cell>
          <cell r="W39" t="str">
            <v>7:30-EM</v>
          </cell>
          <cell r="X39" t="str">
            <v>7:30-EM</v>
          </cell>
        </row>
        <row r="40">
          <cell r="W40" t="str">
            <v>7:30-EM</v>
          </cell>
          <cell r="X40" t="str">
            <v>7:30-EM</v>
          </cell>
        </row>
        <row r="41">
          <cell r="W41" t="str">
            <v>7:30-EM</v>
          </cell>
          <cell r="X41" t="str">
            <v>7:30-EM</v>
          </cell>
        </row>
        <row r="42">
          <cell r="B42" t="str">
            <v>Robicheaux, Madeline</v>
          </cell>
          <cell r="C42" t="str">
            <v>Escobar, Delia</v>
          </cell>
          <cell r="D42" t="str">
            <v>Robicheaux, Madeline</v>
          </cell>
          <cell r="G42" t="str">
            <v>Escobar, Delia</v>
          </cell>
          <cell r="H42" t="str">
            <v>Escobar, Delia</v>
          </cell>
          <cell r="I42" t="str">
            <v>Robicheaux, Madeline</v>
          </cell>
          <cell r="K42" t="str">
            <v>Escobar, Delia</v>
          </cell>
          <cell r="L42" t="str">
            <v>Escobar, Delia</v>
          </cell>
          <cell r="M42" t="str">
            <v>Escobar, Delia</v>
          </cell>
          <cell r="N42" t="str">
            <v>Escobar, Delia</v>
          </cell>
          <cell r="O42" t="str">
            <v>Robicheaux, Madeline</v>
          </cell>
          <cell r="P42" t="str">
            <v>Escobar, Delia</v>
          </cell>
          <cell r="Q42" t="str">
            <v>Escobar, Delia</v>
          </cell>
          <cell r="R42" t="str">
            <v>Escobar, Delia</v>
          </cell>
          <cell r="S42" t="str">
            <v>Escobar, Delia</v>
          </cell>
          <cell r="W42" t="str">
            <v>7:30-CUP</v>
          </cell>
          <cell r="X42" t="str">
            <v>7:30-CUP</v>
          </cell>
        </row>
        <row r="43">
          <cell r="B43" t="str">
            <v>Escobar, Delia</v>
          </cell>
          <cell r="C43" t="str">
            <v>Robicheaux, Madeline</v>
          </cell>
          <cell r="D43" t="str">
            <v>Escobar, Delia</v>
          </cell>
          <cell r="E43" t="str">
            <v>Escobar, Delia</v>
          </cell>
          <cell r="G43" t="str">
            <v>Zachmann, Alaina</v>
          </cell>
          <cell r="H43" t="str">
            <v>Robicheaux, Madeline</v>
          </cell>
          <cell r="I43" t="str">
            <v>Zachmann, Alaina</v>
          </cell>
          <cell r="J43" t="str">
            <v>Escobar, Delia</v>
          </cell>
          <cell r="K43" t="str">
            <v>Zachmann, Alaina</v>
          </cell>
          <cell r="L43" t="str">
            <v>Robicheaux, Madeline</v>
          </cell>
          <cell r="M43" t="str">
            <v>Zachmann, Alaina</v>
          </cell>
          <cell r="N43" t="str">
            <v>Robicheaux, Madeline</v>
          </cell>
          <cell r="O43" t="str">
            <v>Zachmann, Alaina</v>
          </cell>
          <cell r="P43" t="str">
            <v>Zachmann, Alaina</v>
          </cell>
          <cell r="Q43" t="str">
            <v>Robicheaux, Madeline</v>
          </cell>
          <cell r="R43" t="str">
            <v>Robicheaux, Madeline</v>
          </cell>
          <cell r="S43" t="str">
            <v>Zachmann, Alaina</v>
          </cell>
          <cell r="W43" t="str">
            <v>7:30-CUP</v>
          </cell>
          <cell r="X43" t="str">
            <v>7:30-CUP</v>
          </cell>
        </row>
        <row r="44">
          <cell r="W44" t="str">
            <v>7:30-EM</v>
          </cell>
          <cell r="X44" t="str">
            <v>7:30-EM</v>
          </cell>
        </row>
        <row r="45">
          <cell r="W45" t="str">
            <v>7:30-EM</v>
          </cell>
          <cell r="X45" t="str">
            <v>7:30-EM</v>
          </cell>
        </row>
        <row r="46">
          <cell r="W46" t="str">
            <v>7:30-EM</v>
          </cell>
          <cell r="X46" t="str">
            <v>7:30-EM</v>
          </cell>
        </row>
        <row r="47">
          <cell r="W47" t="str">
            <v>7:30-EM</v>
          </cell>
          <cell r="X47" t="str">
            <v>7:30-EM</v>
          </cell>
        </row>
        <row r="48">
          <cell r="W48" t="str">
            <v>7:30-EM</v>
          </cell>
          <cell r="X48" t="str">
            <v>7:30-EM</v>
          </cell>
        </row>
        <row r="49">
          <cell r="W49" t="str">
            <v>7:30-EM</v>
          </cell>
          <cell r="X49" t="str">
            <v>7:30-EM</v>
          </cell>
        </row>
        <row r="50">
          <cell r="W50" t="str">
            <v>7:30-EM</v>
          </cell>
          <cell r="X50" t="str">
            <v>7:30-EM</v>
          </cell>
        </row>
        <row r="51">
          <cell r="W51" t="str">
            <v>7:30-EM</v>
          </cell>
          <cell r="X51" t="str">
            <v>7:30-EM</v>
          </cell>
        </row>
        <row r="52">
          <cell r="W52">
            <v>0</v>
          </cell>
          <cell r="X52">
            <v>0</v>
          </cell>
        </row>
        <row r="53">
          <cell r="B53">
            <v>45256</v>
          </cell>
          <cell r="C53">
            <v>45263</v>
          </cell>
          <cell r="D53">
            <v>45270</v>
          </cell>
          <cell r="E53">
            <v>45277</v>
          </cell>
          <cell r="F53">
            <v>45284</v>
          </cell>
          <cell r="G53">
            <v>45291</v>
          </cell>
          <cell r="H53">
            <v>45298</v>
          </cell>
          <cell r="I53">
            <v>45305</v>
          </cell>
          <cell r="J53">
            <v>45312</v>
          </cell>
          <cell r="K53">
            <v>45319</v>
          </cell>
          <cell r="L53">
            <v>45326</v>
          </cell>
          <cell r="M53">
            <v>45333</v>
          </cell>
          <cell r="N53">
            <v>45340</v>
          </cell>
          <cell r="O53">
            <v>45347</v>
          </cell>
          <cell r="P53">
            <v>45354</v>
          </cell>
          <cell r="Q53">
            <v>45361</v>
          </cell>
          <cell r="R53">
            <v>45368</v>
          </cell>
          <cell r="S53">
            <v>45375</v>
          </cell>
          <cell r="T53">
            <v>45382</v>
          </cell>
          <cell r="U53">
            <v>45389</v>
          </cell>
          <cell r="V53">
            <v>45396</v>
          </cell>
        </row>
        <row r="54">
          <cell r="B54" t="str">
            <v>Alvarado, Cheryl</v>
          </cell>
          <cell r="C54" t="str">
            <v>Jones, Mattie*</v>
          </cell>
          <cell r="D54" t="str">
            <v>Zarnowski, Andy*</v>
          </cell>
          <cell r="E54" t="str">
            <v>Gonzalez, Mary</v>
          </cell>
          <cell r="G54" t="str">
            <v>Schrieber, Randy</v>
          </cell>
          <cell r="H54" t="str">
            <v>Quintanilla, Rafael</v>
          </cell>
          <cell r="I54" t="str">
            <v>McCutchen, Mila Rios</v>
          </cell>
          <cell r="J54" t="str">
            <v>Higdon, Andrew</v>
          </cell>
          <cell r="K54" t="str">
            <v>Muras, Stephanie</v>
          </cell>
          <cell r="L54" t="str">
            <v>Zarnowski, Andy*</v>
          </cell>
          <cell r="M54" t="str">
            <v>Jones, Mattie*</v>
          </cell>
          <cell r="N54" t="str">
            <v>Cartwright, Jim</v>
          </cell>
          <cell r="O54" t="str">
            <v>Quintanilla, Rafael</v>
          </cell>
          <cell r="P54" t="str">
            <v>Riojas, Rafael</v>
          </cell>
          <cell r="Q54" t="str">
            <v>Schrieber, Randy</v>
          </cell>
          <cell r="R54" t="str">
            <v>Muras, Stephanie</v>
          </cell>
          <cell r="S54" t="str">
            <v>Alvarado, Cheryl</v>
          </cell>
          <cell r="W54" t="str">
            <v>9:30-Lector</v>
          </cell>
          <cell r="X54" t="str">
            <v>9:30-Lector</v>
          </cell>
        </row>
        <row r="55">
          <cell r="B55" t="str">
            <v>Higdon, Andrew</v>
          </cell>
          <cell r="C55" t="str">
            <v>Brotherman, Geralyn</v>
          </cell>
          <cell r="D55" t="str">
            <v>Cartwright, Jim</v>
          </cell>
          <cell r="E55" t="str">
            <v>Pena, Rosa</v>
          </cell>
          <cell r="G55" t="str">
            <v>Riojas, Rafael</v>
          </cell>
          <cell r="H55" t="str">
            <v>Quintanilla, Ruth</v>
          </cell>
          <cell r="I55" t="str">
            <v>Tucker, Cindy</v>
          </cell>
          <cell r="J55" t="str">
            <v>Alvarado, Cheryl</v>
          </cell>
          <cell r="K55" t="str">
            <v>Brotherman, Geralyn</v>
          </cell>
          <cell r="L55" t="str">
            <v>Reyes, Ellen</v>
          </cell>
          <cell r="M55" t="str">
            <v>Pena, Rosa</v>
          </cell>
          <cell r="N55" t="str">
            <v>Gonzalez, Mary</v>
          </cell>
          <cell r="O55" t="str">
            <v>Quintanilla, Ruth</v>
          </cell>
          <cell r="P55" t="str">
            <v>Higdon, Andrew</v>
          </cell>
          <cell r="Q55" t="str">
            <v>McCutchen, Mila Rios</v>
          </cell>
          <cell r="R55" t="str">
            <v>Brotherman, Geralyn</v>
          </cell>
          <cell r="S55" t="str">
            <v>Tucker, Cindy</v>
          </cell>
          <cell r="W55" t="str">
            <v>9:30-Lector</v>
          </cell>
          <cell r="X55" t="str">
            <v>9:30-Lector</v>
          </cell>
        </row>
        <row r="57">
          <cell r="B57" t="str">
            <v>Boyer, Caleb</v>
          </cell>
          <cell r="C57" t="str">
            <v>Benavidez, Adeline</v>
          </cell>
          <cell r="D57" t="str">
            <v>Hodapp, Nicholas</v>
          </cell>
          <cell r="E57" t="str">
            <v>Sian Lek, Margaret</v>
          </cell>
          <cell r="G57" t="str">
            <v>Boyer, Caleb</v>
          </cell>
          <cell r="H57" t="str">
            <v>Benavidez, Adeline</v>
          </cell>
          <cell r="I57" t="str">
            <v>Hodapp, Nicholas</v>
          </cell>
          <cell r="J57" t="str">
            <v>Sian Lek, Margaret</v>
          </cell>
          <cell r="K57" t="str">
            <v>Muras, Anton</v>
          </cell>
          <cell r="L57" t="str">
            <v>Benavidez, Adeline</v>
          </cell>
          <cell r="M57" t="str">
            <v>Hodapp, Nicholas</v>
          </cell>
          <cell r="N57" t="str">
            <v>Sian Lek, Margaret</v>
          </cell>
          <cell r="O57" t="str">
            <v>Boyer, Caleb</v>
          </cell>
          <cell r="P57" t="str">
            <v>Hodapp, Nicholas</v>
          </cell>
          <cell r="Q57" t="str">
            <v>Benavidez, Adeline</v>
          </cell>
          <cell r="R57" t="str">
            <v>Muras, Anton</v>
          </cell>
          <cell r="S57" t="str">
            <v>Sian Lek, Margaret</v>
          </cell>
          <cell r="W57" t="str">
            <v>9:30-AS</v>
          </cell>
          <cell r="X57" t="str">
            <v>9:30-AS</v>
          </cell>
        </row>
        <row r="58">
          <cell r="B58" t="str">
            <v>Boyer, Luke</v>
          </cell>
          <cell r="C58" t="str">
            <v>Benavidez, Ava</v>
          </cell>
          <cell r="D58" t="str">
            <v>Mirshak, Amelia*</v>
          </cell>
          <cell r="E58" t="str">
            <v>Bordwell, Conlan*</v>
          </cell>
          <cell r="G58" t="str">
            <v>Boyer, Luke</v>
          </cell>
          <cell r="H58" t="str">
            <v>Benavidez, Ava</v>
          </cell>
          <cell r="I58" t="str">
            <v>Lian, Esther @Nuam</v>
          </cell>
          <cell r="J58" t="str">
            <v>Mirshak, Amelia*</v>
          </cell>
          <cell r="K58" t="str">
            <v>Bordwell, Conlan*</v>
          </cell>
          <cell r="L58" t="str">
            <v>Benavidez, Ava</v>
          </cell>
          <cell r="M58" t="str">
            <v>Peña-Balandran, Aria</v>
          </cell>
          <cell r="N58" t="str">
            <v>Bordwell, Conlan*</v>
          </cell>
          <cell r="O58" t="str">
            <v>Boyer, Luke</v>
          </cell>
          <cell r="P58" t="str">
            <v>Bordwell, Conlan*</v>
          </cell>
          <cell r="Q58" t="str">
            <v>Benavidez, Ava</v>
          </cell>
          <cell r="R58" t="str">
            <v>Boyer, Caleb</v>
          </cell>
          <cell r="S58" t="str">
            <v>Bordwell, Conlan*</v>
          </cell>
          <cell r="W58" t="str">
            <v>9:30-AS</v>
          </cell>
          <cell r="X58" t="str">
            <v>9:30-AS</v>
          </cell>
        </row>
        <row r="59">
          <cell r="B59" t="str">
            <v>Peña-Balandran, Aria</v>
          </cell>
          <cell r="C59" t="str">
            <v>Lian, Esther @Nuam</v>
          </cell>
          <cell r="D59" t="str">
            <v>Mirshak, Annelise*</v>
          </cell>
          <cell r="E59" t="str">
            <v>Bordwell, Jameson*</v>
          </cell>
          <cell r="G59" t="str">
            <v>Mirshak, Amelia*</v>
          </cell>
          <cell r="H59" t="str">
            <v>Muras, Anton</v>
          </cell>
          <cell r="I59" t="str">
            <v>Lian, Veronica @Kim</v>
          </cell>
          <cell r="J59" t="str">
            <v>Mirshak, Annelise*</v>
          </cell>
          <cell r="K59" t="str">
            <v>Bordwell, Jameson*</v>
          </cell>
          <cell r="L59" t="str">
            <v>Ciccone, Gia</v>
          </cell>
          <cell r="M59" t="str">
            <v>Lian, Esther @Nuam</v>
          </cell>
          <cell r="N59" t="str">
            <v>Bordwell, Jameson*</v>
          </cell>
          <cell r="O59" t="str">
            <v>Beeney, Grayson</v>
          </cell>
          <cell r="P59" t="str">
            <v>Bordwell, Jameson*</v>
          </cell>
          <cell r="Q59" t="str">
            <v>Lian, Esther @Nuam</v>
          </cell>
          <cell r="R59" t="str">
            <v>Boyer, Luke</v>
          </cell>
          <cell r="S59" t="str">
            <v>Bordwell, Jameson*</v>
          </cell>
          <cell r="W59" t="str">
            <v>9:30-AS</v>
          </cell>
          <cell r="X59" t="str">
            <v>9:30-AS</v>
          </cell>
        </row>
        <row r="60">
          <cell r="B60" t="str">
            <v>Salazar, Olivia</v>
          </cell>
          <cell r="C60" t="str">
            <v>Lian, Veronica @Kim</v>
          </cell>
          <cell r="D60" t="str">
            <v>Beeney, Grayson</v>
          </cell>
          <cell r="E60" t="str">
            <v>Peña-Balandran, Aria</v>
          </cell>
          <cell r="G60" t="str">
            <v>Mirshak, Annelise*</v>
          </cell>
          <cell r="H60" t="str">
            <v>Ciccone, Gia</v>
          </cell>
          <cell r="I60" t="str">
            <v>Salazar, Olivia</v>
          </cell>
          <cell r="J60" t="str">
            <v>Peña-Balandran, Aria</v>
          </cell>
          <cell r="K60" t="str">
            <v>Beeney, Grayson</v>
          </cell>
          <cell r="L60" t="str">
            <v>Salazar, Olivia</v>
          </cell>
          <cell r="M60" t="str">
            <v>Lian, Veronica @Kim</v>
          </cell>
          <cell r="N60" t="str">
            <v>Muras, Anton</v>
          </cell>
          <cell r="O60" t="str">
            <v>Ciccone, Gia</v>
          </cell>
          <cell r="P60" t="str">
            <v>Salazar, Olivia</v>
          </cell>
          <cell r="Q60" t="str">
            <v>Lian, Veronica @Kim</v>
          </cell>
          <cell r="R60" t="str">
            <v>Beeney, Grayson</v>
          </cell>
          <cell r="S60" t="str">
            <v>Ciccone, Gia</v>
          </cell>
          <cell r="W60" t="str">
            <v>9:30-AS</v>
          </cell>
          <cell r="X60" t="str">
            <v>9:30-AS</v>
          </cell>
        </row>
        <row r="61">
          <cell r="W61" t="str">
            <v>9:30-AS</v>
          </cell>
          <cell r="X61" t="str">
            <v>9:30-AS</v>
          </cell>
        </row>
        <row r="63">
          <cell r="B63" t="str">
            <v>Ogden, Kathy</v>
          </cell>
          <cell r="C63" t="str">
            <v>Macias-Cooper, Montana</v>
          </cell>
          <cell r="D63" t="str">
            <v>Rocha-Cartwright, Benilde</v>
          </cell>
          <cell r="E63" t="str">
            <v>Cervantes, Beatris</v>
          </cell>
          <cell r="G63" t="str">
            <v>Molloy, Barbara</v>
          </cell>
          <cell r="H63" t="str">
            <v>Arnett, Ann</v>
          </cell>
          <cell r="I63" t="str">
            <v>Molloy, Barbara</v>
          </cell>
          <cell r="J63" t="str">
            <v>Ogden, Kathy</v>
          </cell>
          <cell r="K63" t="str">
            <v>Riojas, Rafael</v>
          </cell>
          <cell r="L63" t="str">
            <v>Rocha-Cartwright, Benilde</v>
          </cell>
          <cell r="M63" t="str">
            <v>Montoya, Erika</v>
          </cell>
          <cell r="N63" t="str">
            <v>Rocha-Cartwright, Benilde</v>
          </cell>
          <cell r="O63" t="str">
            <v>Ogden, Kathy</v>
          </cell>
          <cell r="P63" t="str">
            <v>Rocha-Cartwright, Benilde</v>
          </cell>
          <cell r="Q63" t="str">
            <v>Ogden, Kathy</v>
          </cell>
          <cell r="R63" t="str">
            <v>Muras, Matt</v>
          </cell>
          <cell r="S63" t="str">
            <v>Ogden, Kathy</v>
          </cell>
          <cell r="W63" t="str">
            <v>9:30-EM</v>
          </cell>
          <cell r="X63" t="str">
            <v>9:30-EM</v>
          </cell>
        </row>
        <row r="64">
          <cell r="B64" t="str">
            <v>Cervantes, Beatris</v>
          </cell>
          <cell r="C64" t="str">
            <v>Montoya, Erika</v>
          </cell>
          <cell r="D64" t="str">
            <v>Quintanilla, Rafael</v>
          </cell>
          <cell r="E64" t="str">
            <v>Ogden, Kathy</v>
          </cell>
          <cell r="G64" t="str">
            <v>Rocha-Cartwright, Benilde</v>
          </cell>
          <cell r="H64" t="str">
            <v>Brotherman, Geralyn</v>
          </cell>
          <cell r="I64" t="str">
            <v>Rocha-Cartwright, Benilde</v>
          </cell>
          <cell r="J64" t="str">
            <v>Montoya, Erika</v>
          </cell>
          <cell r="K64" t="str">
            <v>Cervantes, Beatris</v>
          </cell>
          <cell r="L64" t="str">
            <v>Cartwright, Jim</v>
          </cell>
          <cell r="M64" t="str">
            <v>Arnett, Ann</v>
          </cell>
          <cell r="N64" t="str">
            <v>Cervantes, Beatris</v>
          </cell>
          <cell r="O64" t="str">
            <v>Arnett, Ann</v>
          </cell>
          <cell r="P64" t="str">
            <v>Cartwright, Jim</v>
          </cell>
          <cell r="Q64" t="str">
            <v>Montoya, Erika</v>
          </cell>
          <cell r="R64" t="str">
            <v>Cervantes, Beatris</v>
          </cell>
          <cell r="S64" t="str">
            <v>Arnett, Ann</v>
          </cell>
          <cell r="W64" t="str">
            <v>9:30-EM</v>
          </cell>
          <cell r="X64" t="str">
            <v>9:30-EM</v>
          </cell>
        </row>
        <row r="65">
          <cell r="B65" t="str">
            <v>Rocha-Cartwright, Benilde</v>
          </cell>
          <cell r="C65" t="str">
            <v>Cervantes, Beatris</v>
          </cell>
          <cell r="D65" t="str">
            <v>Molloy, Barbara</v>
          </cell>
          <cell r="E65" t="str">
            <v>Brotherman, Geralyn</v>
          </cell>
          <cell r="G65" t="str">
            <v>Cartwright, Jim</v>
          </cell>
          <cell r="H65" t="str">
            <v>Cervantes, Beatris</v>
          </cell>
          <cell r="I65" t="str">
            <v>Cartwright, Jim</v>
          </cell>
          <cell r="J65" t="str">
            <v>Arnett, Ann</v>
          </cell>
          <cell r="K65" t="str">
            <v>Molloy, Barbara</v>
          </cell>
          <cell r="L65" t="str">
            <v>Ogden, Kathy</v>
          </cell>
          <cell r="M65" t="str">
            <v>Brotherman, Geralyn</v>
          </cell>
          <cell r="N65" t="str">
            <v>Molloy, Barbara</v>
          </cell>
          <cell r="O65" t="str">
            <v>Molloy, Barbara</v>
          </cell>
          <cell r="P65" t="str">
            <v>Brotherman, Geralyn</v>
          </cell>
          <cell r="Q65" t="str">
            <v>Arnett, Ann</v>
          </cell>
          <cell r="R65" t="str">
            <v>Montoya, Erika</v>
          </cell>
          <cell r="S65" t="str">
            <v>Molloy, Barbara</v>
          </cell>
          <cell r="W65" t="str">
            <v>9:30-EM</v>
          </cell>
          <cell r="X65" t="str">
            <v>9:30-EM</v>
          </cell>
        </row>
        <row r="66">
          <cell r="B66" t="str">
            <v>Cartwright, Jim</v>
          </cell>
          <cell r="C66" t="str">
            <v>Robledo, Miguel*</v>
          </cell>
          <cell r="D66" t="str">
            <v>Steen, Tore*</v>
          </cell>
          <cell r="E66" t="str">
            <v>Robledo, Miguel*</v>
          </cell>
          <cell r="G66" t="str">
            <v>Steen, Tore*</v>
          </cell>
          <cell r="H66" t="str">
            <v>Macias-Cooper, Montana</v>
          </cell>
          <cell r="I66" t="str">
            <v>Robledo, Miguel*</v>
          </cell>
          <cell r="J66" t="str">
            <v>Steen, Tore*</v>
          </cell>
          <cell r="K66" t="str">
            <v>Macias-Cooper, Montana</v>
          </cell>
          <cell r="L66" t="str">
            <v>Robledo, Miguel*</v>
          </cell>
          <cell r="M66" t="str">
            <v>Steen, Tore*</v>
          </cell>
          <cell r="N66" t="str">
            <v>Macias-Cooper, Montana</v>
          </cell>
          <cell r="O66" t="str">
            <v>Robledo, Miguel*</v>
          </cell>
          <cell r="P66" t="str">
            <v>Steen, Tore*</v>
          </cell>
          <cell r="Q66" t="str">
            <v>Macias-Cooper, Montana</v>
          </cell>
          <cell r="R66" t="str">
            <v>Robledo, Miguel*</v>
          </cell>
          <cell r="S66" t="str">
            <v>Steen, Tore*</v>
          </cell>
          <cell r="W66" t="str">
            <v>9:30-EM</v>
          </cell>
          <cell r="X66" t="str">
            <v>9:30-EM</v>
          </cell>
        </row>
        <row r="67">
          <cell r="W67" t="str">
            <v>9:30-EM</v>
          </cell>
          <cell r="X67" t="str">
            <v>9:30-EM</v>
          </cell>
        </row>
        <row r="68">
          <cell r="W68" t="str">
            <v>9:30-EM</v>
          </cell>
          <cell r="X68" t="str">
            <v>9:30-EM</v>
          </cell>
        </row>
        <row r="69">
          <cell r="B69" t="str">
            <v>Riojas, Rafael</v>
          </cell>
          <cell r="C69" t="str">
            <v>Mulholland, Roberta</v>
          </cell>
          <cell r="D69" t="str">
            <v>Riojas, Rafael</v>
          </cell>
          <cell r="E69" t="str">
            <v>Mulholland, Roberta</v>
          </cell>
          <cell r="G69" t="str">
            <v>Muras, Matt</v>
          </cell>
          <cell r="H69" t="str">
            <v>Muras, Matt</v>
          </cell>
          <cell r="I69" t="str">
            <v>Mulholland, Roberta</v>
          </cell>
          <cell r="J69" t="str">
            <v>Quintanilla, Ruth</v>
          </cell>
          <cell r="K69" t="str">
            <v>Muras, Matt</v>
          </cell>
          <cell r="L69" t="str">
            <v>Quintanilla, Ruth</v>
          </cell>
          <cell r="M69" t="str">
            <v>Mulholland, Roberta</v>
          </cell>
          <cell r="N69" t="str">
            <v>Hernandez, Maria</v>
          </cell>
          <cell r="O69" t="str">
            <v>Mulholland, Roberta</v>
          </cell>
          <cell r="P69" t="str">
            <v>Muras, Matt</v>
          </cell>
          <cell r="Q69" t="str">
            <v>Hernandez, Maria</v>
          </cell>
          <cell r="R69" t="str">
            <v>Quintanilla, Ruth</v>
          </cell>
          <cell r="S69" t="str">
            <v>Hernandez, Maria</v>
          </cell>
          <cell r="W69" t="str">
            <v>9:30-CUP</v>
          </cell>
          <cell r="X69" t="str">
            <v>9:30-CUP</v>
          </cell>
        </row>
        <row r="70">
          <cell r="B70" t="str">
            <v>Matthews, Mariette</v>
          </cell>
          <cell r="C70" t="str">
            <v>Bambrick, Ken</v>
          </cell>
          <cell r="D70" t="str">
            <v>Quintanilla, Ruth</v>
          </cell>
          <cell r="E70" t="str">
            <v>Muras, Matt</v>
          </cell>
          <cell r="G70" t="str">
            <v>Mulholland, Roberta</v>
          </cell>
          <cell r="H70" t="str">
            <v>Riojas, Rafael</v>
          </cell>
          <cell r="I70" t="str">
            <v>Hernandez, Maria</v>
          </cell>
          <cell r="J70" t="str">
            <v>Quintanilla, Rafael</v>
          </cell>
          <cell r="K70" t="str">
            <v>Hernandez, Maria</v>
          </cell>
          <cell r="L70" t="str">
            <v>Quintanilla, Rafael</v>
          </cell>
          <cell r="M70" t="str">
            <v>Riojas, Rafael</v>
          </cell>
          <cell r="N70" t="str">
            <v>Muras, Matt</v>
          </cell>
          <cell r="O70" t="str">
            <v>Hernandez, Maria</v>
          </cell>
          <cell r="P70" t="str">
            <v>Mulholland, Roberta</v>
          </cell>
          <cell r="Q70" t="str">
            <v>Riojas, Rafael</v>
          </cell>
          <cell r="R70" t="str">
            <v>Quintanilla, Rafael</v>
          </cell>
          <cell r="S70" t="str">
            <v>Mulholland, Roberta</v>
          </cell>
          <cell r="W70" t="str">
            <v>9:30-CUP</v>
          </cell>
          <cell r="X70" t="str">
            <v>9:30-CUP</v>
          </cell>
        </row>
        <row r="71">
          <cell r="W71" t="str">
            <v>9:30-EM</v>
          </cell>
          <cell r="X71" t="str">
            <v>9:30-EM</v>
          </cell>
        </row>
        <row r="72">
          <cell r="W72" t="str">
            <v>9:30-EM</v>
          </cell>
          <cell r="X72" t="str">
            <v>9:30-EM</v>
          </cell>
        </row>
        <row r="73">
          <cell r="W73" t="str">
            <v>9:30-EM</v>
          </cell>
          <cell r="X73" t="str">
            <v>9:30-EM</v>
          </cell>
        </row>
        <row r="74">
          <cell r="W74" t="str">
            <v>9:30-EM</v>
          </cell>
          <cell r="X74" t="str">
            <v>9:30-EM</v>
          </cell>
        </row>
        <row r="75">
          <cell r="W75" t="str">
            <v>9:30-EM</v>
          </cell>
          <cell r="X75" t="str">
            <v>9:30-EM</v>
          </cell>
        </row>
        <row r="76">
          <cell r="W76" t="str">
            <v>9:30-EM</v>
          </cell>
          <cell r="X76" t="str">
            <v>9:30-EM</v>
          </cell>
        </row>
        <row r="77">
          <cell r="W77" t="str">
            <v>9:30-EM</v>
          </cell>
          <cell r="X77" t="str">
            <v>9:30-EM</v>
          </cell>
        </row>
        <row r="79">
          <cell r="B79">
            <v>45256</v>
          </cell>
          <cell r="C79">
            <v>45263</v>
          </cell>
          <cell r="D79">
            <v>45270</v>
          </cell>
          <cell r="E79">
            <v>45277</v>
          </cell>
          <cell r="F79">
            <v>45284</v>
          </cell>
          <cell r="G79">
            <v>45291</v>
          </cell>
          <cell r="H79">
            <v>45298</v>
          </cell>
          <cell r="I79">
            <v>45305</v>
          </cell>
          <cell r="J79">
            <v>45312</v>
          </cell>
          <cell r="K79">
            <v>45319</v>
          </cell>
          <cell r="L79">
            <v>45326</v>
          </cell>
          <cell r="M79">
            <v>45333</v>
          </cell>
          <cell r="N79">
            <v>45340</v>
          </cell>
          <cell r="O79">
            <v>45347</v>
          </cell>
          <cell r="P79">
            <v>45354</v>
          </cell>
          <cell r="Q79">
            <v>45361</v>
          </cell>
          <cell r="R79">
            <v>45368</v>
          </cell>
          <cell r="S79">
            <v>45375</v>
          </cell>
          <cell r="T79">
            <v>45382</v>
          </cell>
          <cell r="U79">
            <v>45389</v>
          </cell>
          <cell r="V79">
            <v>45396</v>
          </cell>
        </row>
        <row r="80">
          <cell r="B80" t="str">
            <v>Robledo, Rebecca</v>
          </cell>
          <cell r="C80" t="str">
            <v>Alba, Theresa Ann</v>
          </cell>
          <cell r="D80" t="str">
            <v>Truong, Kathy</v>
          </cell>
          <cell r="E80" t="str">
            <v>Castro, Andrea</v>
          </cell>
          <cell r="G80" t="str">
            <v>Bradley, Mike</v>
          </cell>
          <cell r="H80" t="str">
            <v>Lunning, Ev</v>
          </cell>
          <cell r="I80" t="str">
            <v>Cheatham, Charles</v>
          </cell>
          <cell r="J80" t="str">
            <v>Maxwell, Susan</v>
          </cell>
          <cell r="K80" t="str">
            <v>Robledo, Rebecca</v>
          </cell>
          <cell r="L80" t="str">
            <v>Bambrick, Ken</v>
          </cell>
          <cell r="M80" t="str">
            <v>Sanchez-Navarro, Quita</v>
          </cell>
          <cell r="N80" t="str">
            <v>Palmer, Steve</v>
          </cell>
          <cell r="O80" t="str">
            <v>Cheatham, Charles</v>
          </cell>
          <cell r="P80" t="str">
            <v>Lunning, Ev</v>
          </cell>
          <cell r="Q80" t="str">
            <v>Maxwell, Susan</v>
          </cell>
          <cell r="R80" t="str">
            <v>Robledo, Rebecca</v>
          </cell>
          <cell r="S80" t="str">
            <v>Crouch, Thad</v>
          </cell>
          <cell r="W80" t="str">
            <v>11:15-Lector</v>
          </cell>
          <cell r="X80" t="str">
            <v>11:15-Lector</v>
          </cell>
        </row>
        <row r="81">
          <cell r="B81" t="str">
            <v>Maxwell, Susan</v>
          </cell>
          <cell r="C81" t="str">
            <v>Leone, Giacomo</v>
          </cell>
          <cell r="D81" t="str">
            <v>Bambrick, Ken</v>
          </cell>
          <cell r="E81" t="str">
            <v>Sanchez-Navarro, Quita</v>
          </cell>
          <cell r="G81" t="str">
            <v>Palmer, Steve</v>
          </cell>
          <cell r="H81" t="str">
            <v>Vasquez, Deloise</v>
          </cell>
          <cell r="I81" t="str">
            <v>Cheatham, Stephanie</v>
          </cell>
          <cell r="J81" t="str">
            <v>Miller, Peggy</v>
          </cell>
          <cell r="K81" t="str">
            <v>Truong, Kathy</v>
          </cell>
          <cell r="L81" t="str">
            <v>Castro, Andrea</v>
          </cell>
          <cell r="M81" t="str">
            <v>Bradley, Mike</v>
          </cell>
          <cell r="N81" t="str">
            <v>Alba, Theresa Ann</v>
          </cell>
          <cell r="O81" t="str">
            <v>Cheatham, Stephanie</v>
          </cell>
          <cell r="P81" t="str">
            <v>Vasquez, Deloise</v>
          </cell>
          <cell r="Q81" t="str">
            <v>Miller, Peggy</v>
          </cell>
          <cell r="R81" t="str">
            <v>Leone, Giacomo</v>
          </cell>
          <cell r="S81" t="str">
            <v>Bradley, Mike</v>
          </cell>
          <cell r="W81" t="str">
            <v>11:15-Lector</v>
          </cell>
          <cell r="X81" t="str">
            <v>11:15-Lector</v>
          </cell>
        </row>
        <row r="83">
          <cell r="B83" t="str">
            <v>Wolf, Ian</v>
          </cell>
          <cell r="C83" t="str">
            <v>Castillo, Ava</v>
          </cell>
          <cell r="D83" t="str">
            <v>Meyers, John</v>
          </cell>
          <cell r="E83" t="str">
            <v>Wolf, Ian</v>
          </cell>
          <cell r="G83" t="str">
            <v>Castillo, Ava</v>
          </cell>
          <cell r="H83" t="str">
            <v>Meyers, John</v>
          </cell>
          <cell r="I83" t="str">
            <v>Wolf, Ian</v>
          </cell>
          <cell r="J83" t="str">
            <v>Castillo, Ava</v>
          </cell>
          <cell r="K83" t="str">
            <v>Meyers, John</v>
          </cell>
          <cell r="L83" t="str">
            <v>Wolf, Ian</v>
          </cell>
          <cell r="M83" t="str">
            <v>Castillo, Ava</v>
          </cell>
          <cell r="N83" t="str">
            <v>Meyers, John</v>
          </cell>
          <cell r="O83" t="str">
            <v>Wolf, Ian</v>
          </cell>
          <cell r="P83" t="str">
            <v>Castillo, Ava</v>
          </cell>
          <cell r="Q83" t="str">
            <v>Meyers, John</v>
          </cell>
          <cell r="R83" t="str">
            <v>Wolf, Ian</v>
          </cell>
          <cell r="S83" t="str">
            <v>Meyers, John</v>
          </cell>
          <cell r="W83" t="str">
            <v>11:15-AS</v>
          </cell>
          <cell r="X83" t="str">
            <v>11:15-AS</v>
          </cell>
        </row>
        <row r="84">
          <cell r="B84" t="str">
            <v>Meyers, John</v>
          </cell>
          <cell r="C84" t="str">
            <v>Castelan, Ava</v>
          </cell>
          <cell r="D84" t="str">
            <v>Meyers, Laura</v>
          </cell>
          <cell r="E84" t="str">
            <v>Pascua, Mariano*</v>
          </cell>
          <cell r="G84" t="str">
            <v>Rodriguez, Kayleigh*</v>
          </cell>
          <cell r="H84" t="str">
            <v>Meyers, Laura</v>
          </cell>
          <cell r="I84" t="str">
            <v>Siela, William*</v>
          </cell>
          <cell r="J84" t="str">
            <v>Pascua, Mariano*</v>
          </cell>
          <cell r="K84" t="str">
            <v>Meyers, Laura</v>
          </cell>
          <cell r="L84" t="str">
            <v>Rodriguez, Kayleigh*</v>
          </cell>
          <cell r="M84" t="str">
            <v>Castelan, Ava</v>
          </cell>
          <cell r="N84" t="str">
            <v>Meyers, Laura</v>
          </cell>
          <cell r="O84" t="str">
            <v>Rodriguez, Kayleigh*</v>
          </cell>
          <cell r="P84" t="str">
            <v>Pascua, Mariano*</v>
          </cell>
          <cell r="Q84" t="str">
            <v>Meyers, Laura</v>
          </cell>
          <cell r="R84" t="str">
            <v>Castelan, Ava</v>
          </cell>
          <cell r="S84" t="str">
            <v>Meyers, Laura</v>
          </cell>
          <cell r="W84" t="str">
            <v>11:15-AS</v>
          </cell>
          <cell r="X84" t="str">
            <v>11:15-AS</v>
          </cell>
        </row>
        <row r="85">
          <cell r="B85" t="str">
            <v>Meyers, Laura</v>
          </cell>
          <cell r="C85" t="str">
            <v>Castelan, Mila</v>
          </cell>
          <cell r="D85" t="str">
            <v>Rodriguez, Kayleigh*</v>
          </cell>
          <cell r="E85" t="str">
            <v>Pascua, Melody*</v>
          </cell>
          <cell r="G85" t="str">
            <v>Carrizales, Aiden*</v>
          </cell>
          <cell r="H85" t="str">
            <v>Pascua, Mariano*</v>
          </cell>
          <cell r="I85" t="str">
            <v>Castelan, Ava</v>
          </cell>
          <cell r="J85" t="str">
            <v>Pascua, Melody*</v>
          </cell>
          <cell r="K85" t="str">
            <v>Siela, William*</v>
          </cell>
          <cell r="L85" t="str">
            <v>Castelan, Ava</v>
          </cell>
          <cell r="M85" t="str">
            <v>Castelan, Mila</v>
          </cell>
          <cell r="N85" t="str">
            <v>Pascua, Mariano*</v>
          </cell>
          <cell r="O85" t="str">
            <v>Siela, William*</v>
          </cell>
          <cell r="P85" t="str">
            <v>Pascua, Melody*</v>
          </cell>
          <cell r="Q85" t="str">
            <v>Carrizales, Aiden*</v>
          </cell>
          <cell r="R85" t="str">
            <v>Castelan, Mila</v>
          </cell>
          <cell r="S85" t="str">
            <v>Pascua, Mariano*</v>
          </cell>
          <cell r="W85" t="str">
            <v>11:15-AS</v>
          </cell>
          <cell r="X85" t="str">
            <v>11:15-AS</v>
          </cell>
        </row>
        <row r="86">
          <cell r="C86" t="str">
            <v>Siela, William*</v>
          </cell>
          <cell r="D86" t="str">
            <v>Carrizales, Aiden*</v>
          </cell>
          <cell r="E86" t="str">
            <v>Castelan, Ava</v>
          </cell>
          <cell r="H86" t="str">
            <v>Pascua, Melody*</v>
          </cell>
          <cell r="I86" t="str">
            <v>Castelan, Mila</v>
          </cell>
          <cell r="J86" t="str">
            <v>Rodriguez, Kayleigh*</v>
          </cell>
          <cell r="K86" t="str">
            <v>Carrizales, Aiden*</v>
          </cell>
          <cell r="L86" t="str">
            <v>Castelan, Mila</v>
          </cell>
          <cell r="M86" t="str">
            <v>Carrizales, Aiden*</v>
          </cell>
          <cell r="N86" t="str">
            <v>Pascua, Melody*</v>
          </cell>
          <cell r="O86" t="str">
            <v>Carrizales, Aiden*</v>
          </cell>
          <cell r="Q86" t="str">
            <v>Rodriguez, Kayleigh*</v>
          </cell>
          <cell r="R86" t="str">
            <v>Siela, William*</v>
          </cell>
          <cell r="S86" t="str">
            <v>Pascua, Melody*</v>
          </cell>
          <cell r="W86" t="str">
            <v>11:15-AS</v>
          </cell>
          <cell r="X86" t="str">
            <v>11:15-AS</v>
          </cell>
        </row>
        <row r="87">
          <cell r="E87" t="str">
            <v>Castelan, Mila</v>
          </cell>
          <cell r="W87" t="str">
            <v>11:15-AS</v>
          </cell>
          <cell r="X87" t="str">
            <v>11:15-AS</v>
          </cell>
        </row>
        <row r="89">
          <cell r="B89" t="str">
            <v>Salazar, Idalia</v>
          </cell>
          <cell r="C89" t="str">
            <v>Castelan, Teresa</v>
          </cell>
          <cell r="D89" t="str">
            <v>Cheatham, Charles</v>
          </cell>
          <cell r="E89" t="str">
            <v>Castelan, Teresa</v>
          </cell>
          <cell r="G89" t="str">
            <v>Galindo, Rachel</v>
          </cell>
          <cell r="H89" t="str">
            <v>Caldwell, Larry</v>
          </cell>
          <cell r="I89" t="str">
            <v>Castelan, Teresa</v>
          </cell>
          <cell r="J89" t="str">
            <v>de la Teja, Maggie</v>
          </cell>
          <cell r="K89" t="str">
            <v>Ortegon, Omega</v>
          </cell>
          <cell r="L89" t="str">
            <v>Castelan, Teresa</v>
          </cell>
          <cell r="M89" t="str">
            <v>Castelan, Teresa</v>
          </cell>
          <cell r="N89" t="str">
            <v>Quenan, Joan</v>
          </cell>
          <cell r="O89" t="str">
            <v>Caldwell, Larry</v>
          </cell>
          <cell r="P89" t="str">
            <v>Polanco, Donald</v>
          </cell>
          <cell r="Q89" t="str">
            <v>Cheatham, Charles</v>
          </cell>
          <cell r="R89" t="str">
            <v>Castelan, Teresa</v>
          </cell>
          <cell r="S89" t="str">
            <v>Meyers, Kate</v>
          </cell>
          <cell r="W89" t="str">
            <v>11:15-EM</v>
          </cell>
          <cell r="X89" t="str">
            <v>11:15-EM</v>
          </cell>
        </row>
        <row r="90">
          <cell r="B90" t="str">
            <v>Polanco, Donald</v>
          </cell>
          <cell r="C90" t="str">
            <v>Galindo, Rachel</v>
          </cell>
          <cell r="D90" t="str">
            <v>Cheatham, Stephanie</v>
          </cell>
          <cell r="E90" t="str">
            <v>Salazar, Idalia</v>
          </cell>
          <cell r="G90" t="str">
            <v>Polanco, Donald</v>
          </cell>
          <cell r="H90" t="str">
            <v>Caldwell, Valerie</v>
          </cell>
          <cell r="I90" t="str">
            <v>Polanco, Donald</v>
          </cell>
          <cell r="J90" t="str">
            <v>Galindo, Rachel</v>
          </cell>
          <cell r="K90" t="str">
            <v>Caldwell, Larry</v>
          </cell>
          <cell r="L90" t="str">
            <v>Crouch, Thad</v>
          </cell>
          <cell r="M90" t="str">
            <v>Ortegon, Omega</v>
          </cell>
          <cell r="N90" t="str">
            <v>de la Teja, Maggie</v>
          </cell>
          <cell r="O90" t="str">
            <v>Caldwell, Valerie</v>
          </cell>
          <cell r="P90" t="str">
            <v>Ortegon, Omega</v>
          </cell>
          <cell r="Q90" t="str">
            <v>Cheatham, Stephanie</v>
          </cell>
          <cell r="R90" t="str">
            <v>Caldwell, Larry</v>
          </cell>
          <cell r="S90" t="str">
            <v>Bambrick, Ken</v>
          </cell>
          <cell r="W90" t="str">
            <v>11:15-EM</v>
          </cell>
          <cell r="X90" t="str">
            <v>11:15-EM</v>
          </cell>
        </row>
        <row r="91">
          <cell r="B91" t="str">
            <v>Caldwell, Larry</v>
          </cell>
          <cell r="C91" t="str">
            <v>Caldwell, Larry</v>
          </cell>
          <cell r="D91" t="str">
            <v>de la Teja, Maggie</v>
          </cell>
          <cell r="E91" t="str">
            <v>Caldwell, Larry</v>
          </cell>
          <cell r="G91" t="str">
            <v>Castelan, Teresa</v>
          </cell>
          <cell r="H91" t="str">
            <v>Galindo, Rachel</v>
          </cell>
          <cell r="I91" t="str">
            <v>Caldwell, Larry</v>
          </cell>
          <cell r="J91" t="str">
            <v>Salazar, Idalia</v>
          </cell>
          <cell r="K91" t="str">
            <v>Caldwell, Valerie</v>
          </cell>
          <cell r="L91" t="str">
            <v>Galindo, Rachel</v>
          </cell>
          <cell r="M91" t="str">
            <v>Caldwell, Larry</v>
          </cell>
          <cell r="N91" t="str">
            <v>Salazar, Idalia</v>
          </cell>
          <cell r="O91" t="str">
            <v>Castelan, Teresa</v>
          </cell>
          <cell r="P91" t="str">
            <v>Caldwell, Larry</v>
          </cell>
          <cell r="Q91" t="str">
            <v>Galindo, Rachel</v>
          </cell>
          <cell r="R91" t="str">
            <v>Caldwell, Valerie</v>
          </cell>
          <cell r="S91" t="str">
            <v>de la Teja, Maggie</v>
          </cell>
          <cell r="W91" t="str">
            <v>11:15-EM</v>
          </cell>
          <cell r="X91" t="str">
            <v>11:15-EM</v>
          </cell>
        </row>
        <row r="92">
          <cell r="B92" t="str">
            <v>Caldwell, Valerie</v>
          </cell>
          <cell r="C92" t="str">
            <v>Caldwell, Valerie</v>
          </cell>
          <cell r="D92" t="str">
            <v>Polanco, Donald</v>
          </cell>
          <cell r="E92" t="str">
            <v>Caldwell, Valerie</v>
          </cell>
          <cell r="G92" t="str">
            <v>Salazar, Idalia</v>
          </cell>
          <cell r="H92" t="str">
            <v>Salazar, Idalia</v>
          </cell>
          <cell r="I92" t="str">
            <v>Caldwell, Valerie</v>
          </cell>
          <cell r="J92" t="str">
            <v>Meyers, Kate</v>
          </cell>
          <cell r="K92" t="str">
            <v>Polanco, Donald</v>
          </cell>
          <cell r="L92" t="str">
            <v>Polanco, Donald</v>
          </cell>
          <cell r="M92" t="str">
            <v>Caldwell, Valerie</v>
          </cell>
          <cell r="N92" t="str">
            <v>Polanco, Donald</v>
          </cell>
          <cell r="O92" t="str">
            <v>Galindo, Rachel</v>
          </cell>
          <cell r="P92" t="str">
            <v>Caldwell, Valerie</v>
          </cell>
          <cell r="Q92" t="str">
            <v>Salazar, Idalia</v>
          </cell>
          <cell r="R92" t="str">
            <v>Polanco, Donald</v>
          </cell>
          <cell r="S92" t="str">
            <v>Salazar, Idalia</v>
          </cell>
          <cell r="W92" t="str">
            <v>11:15-EM</v>
          </cell>
          <cell r="X92" t="str">
            <v>11:15-EM</v>
          </cell>
        </row>
        <row r="93">
          <cell r="W93" t="str">
            <v>11:15-EM</v>
          </cell>
          <cell r="X93" t="str">
            <v>11:15-EM</v>
          </cell>
        </row>
        <row r="94">
          <cell r="W94" t="str">
            <v>11:15-EM</v>
          </cell>
          <cell r="X94" t="str">
            <v>11:15-EM</v>
          </cell>
        </row>
        <row r="95">
          <cell r="B95" t="str">
            <v>Meyers, Kate</v>
          </cell>
          <cell r="C95" t="str">
            <v>Ortegon, Omega</v>
          </cell>
          <cell r="D95" t="str">
            <v>Crouch, Thad</v>
          </cell>
          <cell r="E95" t="str">
            <v>Quenan, Joan</v>
          </cell>
          <cell r="G95" t="str">
            <v>Cheatham, Charles</v>
          </cell>
          <cell r="H95" t="str">
            <v>Crouch, Thad</v>
          </cell>
          <cell r="I95" t="str">
            <v>Bambrick, Ken</v>
          </cell>
          <cell r="J95" t="str">
            <v>Quenan, Joan</v>
          </cell>
          <cell r="K95" t="str">
            <v>Cheatham, Charles</v>
          </cell>
          <cell r="L95" t="str">
            <v>Quenan, Joan</v>
          </cell>
          <cell r="M95" t="str">
            <v>Cheatham, Charles</v>
          </cell>
          <cell r="N95" t="str">
            <v>Bambrick, Ken</v>
          </cell>
          <cell r="O95" t="str">
            <v>Ortegon, Omega</v>
          </cell>
          <cell r="P95" t="str">
            <v>Bambrick, Ken</v>
          </cell>
          <cell r="Q95" t="str">
            <v>Crouch, Thad</v>
          </cell>
          <cell r="R95" t="str">
            <v>Crouch, Thad</v>
          </cell>
          <cell r="S95" t="str">
            <v>Cheatham, Charles</v>
          </cell>
          <cell r="W95" t="str">
            <v>11:15-CUP</v>
          </cell>
          <cell r="X95" t="str">
            <v>11:15-CUP</v>
          </cell>
        </row>
        <row r="96">
          <cell r="B96" t="str">
            <v>Ortegon, Omega</v>
          </cell>
          <cell r="C96" t="str">
            <v>Quenan, Joan</v>
          </cell>
          <cell r="D96" t="str">
            <v>Meyers, Kate</v>
          </cell>
          <cell r="E96" t="str">
            <v>Ortegon, Omega</v>
          </cell>
          <cell r="G96" t="str">
            <v>Cheatham, Stephanie</v>
          </cell>
          <cell r="H96" t="str">
            <v>Meyers, Kate</v>
          </cell>
          <cell r="I96" t="str">
            <v>Ortegon, Omega</v>
          </cell>
          <cell r="J96" t="str">
            <v>Crouch, Thad</v>
          </cell>
          <cell r="K96" t="str">
            <v>Cheatham, Stephanie</v>
          </cell>
          <cell r="L96" t="str">
            <v>Meyers, Kate</v>
          </cell>
          <cell r="M96" t="str">
            <v>Cheatham, Stephanie</v>
          </cell>
          <cell r="N96" t="str">
            <v>Meyers, Kate</v>
          </cell>
          <cell r="O96" t="str">
            <v>Crouch, Thad</v>
          </cell>
          <cell r="P96" t="str">
            <v>Quenan, Joan</v>
          </cell>
          <cell r="Q96" t="str">
            <v>Meyers, Kate</v>
          </cell>
          <cell r="R96" t="str">
            <v>Ortegon, Omega</v>
          </cell>
          <cell r="S96" t="str">
            <v>Cheatham, Stephanie</v>
          </cell>
          <cell r="W96" t="str">
            <v>11:15-CUP</v>
          </cell>
          <cell r="X96" t="str">
            <v>11:15-CUP</v>
          </cell>
        </row>
        <row r="97">
          <cell r="W97" t="str">
            <v>11:15-EM</v>
          </cell>
          <cell r="X97" t="str">
            <v>11:15-EM</v>
          </cell>
        </row>
        <row r="98">
          <cell r="W98" t="str">
            <v>11:15-EM</v>
          </cell>
          <cell r="X98" t="str">
            <v>11:15-EM</v>
          </cell>
        </row>
        <row r="99">
          <cell r="W99" t="str">
            <v>11:15-EM</v>
          </cell>
          <cell r="X99" t="str">
            <v>11:15-EM</v>
          </cell>
        </row>
        <row r="100">
          <cell r="W100" t="str">
            <v>11:15-EM</v>
          </cell>
          <cell r="X100" t="str">
            <v>11:15-EM</v>
          </cell>
        </row>
        <row r="101">
          <cell r="W101" t="str">
            <v>11:15-EM</v>
          </cell>
          <cell r="X101" t="str">
            <v>11:15-EM</v>
          </cell>
        </row>
        <row r="102">
          <cell r="W102" t="str">
            <v>11:15-EM</v>
          </cell>
          <cell r="X102" t="str">
            <v>11:15-EM</v>
          </cell>
        </row>
        <row r="103">
          <cell r="W103" t="str">
            <v>11:15-EM</v>
          </cell>
          <cell r="X103" t="str">
            <v>11:15-EM</v>
          </cell>
        </row>
        <row r="105">
          <cell r="B105">
            <v>45256</v>
          </cell>
          <cell r="C105">
            <v>45263</v>
          </cell>
          <cell r="D105">
            <v>45270</v>
          </cell>
          <cell r="E105">
            <v>45277</v>
          </cell>
          <cell r="F105">
            <v>45284</v>
          </cell>
          <cell r="G105">
            <v>45291</v>
          </cell>
          <cell r="H105">
            <v>45298</v>
          </cell>
          <cell r="I105">
            <v>45305</v>
          </cell>
          <cell r="J105">
            <v>45312</v>
          </cell>
          <cell r="K105">
            <v>45319</v>
          </cell>
          <cell r="L105">
            <v>45326</v>
          </cell>
          <cell r="M105">
            <v>45333</v>
          </cell>
          <cell r="N105">
            <v>45340</v>
          </cell>
          <cell r="O105">
            <v>45347</v>
          </cell>
          <cell r="P105">
            <v>45354</v>
          </cell>
          <cell r="Q105">
            <v>45361</v>
          </cell>
          <cell r="R105">
            <v>45368</v>
          </cell>
          <cell r="S105">
            <v>45375</v>
          </cell>
          <cell r="T105">
            <v>45382</v>
          </cell>
          <cell r="U105">
            <v>45389</v>
          </cell>
          <cell r="V105">
            <v>45396</v>
          </cell>
        </row>
        <row r="106">
          <cell r="B106" t="str">
            <v>Torres, Cristina</v>
          </cell>
          <cell r="C106" t="str">
            <v>Delgado, Alicia</v>
          </cell>
          <cell r="D106" t="str">
            <v>Velasquez, Alex*</v>
          </cell>
          <cell r="E106" t="str">
            <v>Belman, Juan</v>
          </cell>
          <cell r="G106" t="str">
            <v>Saldana, Francisco</v>
          </cell>
          <cell r="H106" t="str">
            <v>Delgado, Alicia</v>
          </cell>
          <cell r="I106" t="str">
            <v>Leon, Mike</v>
          </cell>
          <cell r="J106" t="str">
            <v>Luque, Joaquin</v>
          </cell>
          <cell r="K106" t="str">
            <v>Garcia, Rodrigo</v>
          </cell>
          <cell r="L106" t="str">
            <v>Delgado, Alicia</v>
          </cell>
          <cell r="M106" t="str">
            <v>Torres, Cristina</v>
          </cell>
          <cell r="N106" t="str">
            <v>Belman, Juan</v>
          </cell>
          <cell r="O106" t="str">
            <v>Garcia, Rodrigo</v>
          </cell>
          <cell r="P106" t="str">
            <v>Delgado, Alicia</v>
          </cell>
          <cell r="Q106" t="str">
            <v>Luque, Joaquin</v>
          </cell>
          <cell r="R106" t="str">
            <v>Velasquez, Alex*</v>
          </cell>
          <cell r="S106" t="str">
            <v>Leon, Mike</v>
          </cell>
          <cell r="W106" t="str">
            <v>1:00-Lector</v>
          </cell>
          <cell r="X106" t="str">
            <v>1:00-Lector</v>
          </cell>
        </row>
        <row r="107">
          <cell r="B107" t="str">
            <v>Saldana, Francisco</v>
          </cell>
          <cell r="C107" t="str">
            <v>Mata, Juan</v>
          </cell>
          <cell r="D107" t="str">
            <v>Luque, Joaquin</v>
          </cell>
          <cell r="E107" t="str">
            <v>Garcia, Rodrigo</v>
          </cell>
          <cell r="G107" t="str">
            <v>Torres, Cristina</v>
          </cell>
          <cell r="H107" t="str">
            <v>Mata, Juan</v>
          </cell>
          <cell r="I107" t="str">
            <v>Velasquez, Alex*</v>
          </cell>
          <cell r="J107" t="str">
            <v>Belman, Juan</v>
          </cell>
          <cell r="K107" t="str">
            <v>Saldana, Francisco</v>
          </cell>
          <cell r="L107" t="str">
            <v>Mata, Juan</v>
          </cell>
          <cell r="M107" t="str">
            <v>Velasquez, Alex*</v>
          </cell>
          <cell r="N107" t="str">
            <v>Saldana, Francisco</v>
          </cell>
          <cell r="O107" t="str">
            <v>Leon, Mike</v>
          </cell>
          <cell r="P107" t="str">
            <v>Mata, Juan</v>
          </cell>
          <cell r="Q107" t="str">
            <v>Torres, Cristina</v>
          </cell>
          <cell r="R107" t="str">
            <v>Saldana, Francisco</v>
          </cell>
          <cell r="S107" t="str">
            <v>Belman, Juan</v>
          </cell>
          <cell r="W107" t="str">
            <v>1:00-Lector</v>
          </cell>
          <cell r="X107" t="str">
            <v>1:00-Lector</v>
          </cell>
        </row>
        <row r="109">
          <cell r="C109" t="str">
            <v>Frausto, Fernando</v>
          </cell>
          <cell r="D109" t="str">
            <v>Garcia, Rodrigo.</v>
          </cell>
          <cell r="E109" t="str">
            <v>Frausto, Fernando</v>
          </cell>
          <cell r="G109" t="str">
            <v>Espinosa, Allison</v>
          </cell>
          <cell r="H109" t="str">
            <v>Gonzalez, Edna</v>
          </cell>
          <cell r="I109" t="str">
            <v>Garcia, Rodrigo.</v>
          </cell>
          <cell r="J109" t="str">
            <v>Frausto, Fernando</v>
          </cell>
          <cell r="K109" t="str">
            <v>Garcia, Rodrigo.</v>
          </cell>
          <cell r="L109" t="str">
            <v>Gonzalez, Briana Cristina</v>
          </cell>
          <cell r="M109" t="str">
            <v>Garcia, Rodrigo.</v>
          </cell>
          <cell r="N109" t="str">
            <v>Frausto, Fernando</v>
          </cell>
          <cell r="O109" t="str">
            <v>Gonzalez, Briana Cristina</v>
          </cell>
          <cell r="P109" t="str">
            <v>Frausto, Fernando</v>
          </cell>
          <cell r="Q109" t="str">
            <v>Garcia, Rodrigo.</v>
          </cell>
          <cell r="R109" t="str">
            <v>Gonzalez, Briana Cristina</v>
          </cell>
          <cell r="S109" t="str">
            <v>Frausto, Fernando</v>
          </cell>
          <cell r="W109" t="str">
            <v>1:00-AS</v>
          </cell>
          <cell r="X109" t="str">
            <v>1:00-AS</v>
          </cell>
        </row>
        <row r="110">
          <cell r="C110" t="str">
            <v>Ruiz, Jesus</v>
          </cell>
          <cell r="D110" t="str">
            <v>Gonzalez, Briana Cristina</v>
          </cell>
          <cell r="E110" t="str">
            <v>Espinosa, Allison</v>
          </cell>
          <cell r="G110" t="str">
            <v>Ruiz, Jesus</v>
          </cell>
          <cell r="H110" t="str">
            <v>Gonzalez, Briana Cristina</v>
          </cell>
          <cell r="I110" t="str">
            <v>Espinosa, Allison</v>
          </cell>
          <cell r="J110" t="str">
            <v>Ruiz, Jesus</v>
          </cell>
          <cell r="K110" t="str">
            <v>Espinosa, Allison</v>
          </cell>
          <cell r="L110" t="str">
            <v>Gonzalez, Edna</v>
          </cell>
          <cell r="M110" t="str">
            <v>Ruiz, Jesus</v>
          </cell>
          <cell r="N110" t="str">
            <v>Espinosa, Allison</v>
          </cell>
          <cell r="O110" t="str">
            <v>Gonzalez, Edna</v>
          </cell>
          <cell r="P110" t="str">
            <v>Ruiz, Jesus</v>
          </cell>
          <cell r="Q110" t="str">
            <v>Espinosa, Allison</v>
          </cell>
          <cell r="R110" t="str">
            <v>Gonzalez, Edna</v>
          </cell>
          <cell r="S110" t="str">
            <v>Ruiz, Jesus</v>
          </cell>
          <cell r="W110" t="str">
            <v>1:00-AS</v>
          </cell>
          <cell r="X110" t="str">
            <v>1:00-AS</v>
          </cell>
        </row>
        <row r="111">
          <cell r="C111" t="str">
            <v>Ruiz, Emmanuel*</v>
          </cell>
          <cell r="D111" t="str">
            <v>Gonzalez, Edna</v>
          </cell>
          <cell r="E111" t="str">
            <v>Gallegos, Angel*</v>
          </cell>
          <cell r="G111" t="str">
            <v>Ruiz, Emmanuel*</v>
          </cell>
          <cell r="H111" t="str">
            <v>Gallegos, Angel*</v>
          </cell>
          <cell r="I111" t="str">
            <v>Torres, Arlyn*</v>
          </cell>
          <cell r="J111" t="str">
            <v>Ruiz, Emmanuel*</v>
          </cell>
          <cell r="K111" t="str">
            <v>Gallegos, Angel*</v>
          </cell>
          <cell r="L111" t="str">
            <v>Torres, Arlyn*</v>
          </cell>
          <cell r="M111" t="str">
            <v>Ruiz, Emmanuel*</v>
          </cell>
          <cell r="N111" t="str">
            <v>Gallegos, Angel*</v>
          </cell>
          <cell r="O111" t="str">
            <v>Torres, Arlyn*</v>
          </cell>
          <cell r="P111" t="str">
            <v>Ruiz, Emmanuel*</v>
          </cell>
          <cell r="Q111" t="str">
            <v>Gallegos, Angel*</v>
          </cell>
          <cell r="R111" t="str">
            <v>Torres, Arlyn*</v>
          </cell>
          <cell r="S111" t="str">
            <v>Ruiz, Emmanuel*</v>
          </cell>
          <cell r="W111" t="str">
            <v>1:00-AS</v>
          </cell>
          <cell r="X111" t="str">
            <v>1:00-AS</v>
          </cell>
        </row>
        <row r="112">
          <cell r="D112" t="str">
            <v>Torres, Arlyn*</v>
          </cell>
          <cell r="O112" t="str">
            <v>Garcia, Rodrigo.</v>
          </cell>
          <cell r="W112" t="str">
            <v>1:00-AS</v>
          </cell>
          <cell r="X112" t="str">
            <v>1:00-AS</v>
          </cell>
        </row>
        <row r="113">
          <cell r="W113" t="str">
            <v>1:00-AS</v>
          </cell>
          <cell r="X113" t="str">
            <v>1:00-AS</v>
          </cell>
        </row>
        <row r="115">
          <cell r="B115" t="str">
            <v>Guerrero, Sara</v>
          </cell>
          <cell r="C115" t="str">
            <v>Esparza, Felipe</v>
          </cell>
          <cell r="D115" t="str">
            <v>Alpuche, Carlos</v>
          </cell>
          <cell r="E115" t="str">
            <v>Guerrero, Sara</v>
          </cell>
          <cell r="G115" t="str">
            <v>Belman, Juan</v>
          </cell>
          <cell r="H115" t="str">
            <v>Alpuche, Carlos</v>
          </cell>
          <cell r="I115" t="str">
            <v>Garcia, Claudia</v>
          </cell>
          <cell r="J115" t="str">
            <v>Guerrero, Sara</v>
          </cell>
          <cell r="K115" t="str">
            <v>Garcia, Claudia</v>
          </cell>
          <cell r="L115" t="str">
            <v>Belman, Juan</v>
          </cell>
          <cell r="M115" t="str">
            <v>Garcia, Claudia</v>
          </cell>
          <cell r="N115" t="str">
            <v>Guerrero, Sara</v>
          </cell>
          <cell r="O115" t="str">
            <v>Garcia, Claudia</v>
          </cell>
          <cell r="P115" t="str">
            <v>Alpuche, Carlos</v>
          </cell>
          <cell r="Q115" t="str">
            <v>Belman, Juan</v>
          </cell>
          <cell r="R115" t="str">
            <v>Esparza, Felipe</v>
          </cell>
          <cell r="S115" t="str">
            <v>Guerrero, Sara</v>
          </cell>
          <cell r="W115" t="str">
            <v>1:00-EM</v>
          </cell>
          <cell r="X115" t="str">
            <v>1:00-EM</v>
          </cell>
        </row>
        <row r="116">
          <cell r="B116" t="str">
            <v>Belman, Juan</v>
          </cell>
          <cell r="C116" t="str">
            <v>Esparza, Laura</v>
          </cell>
          <cell r="D116" t="str">
            <v>Sevilla, Oscar</v>
          </cell>
          <cell r="E116" t="str">
            <v>Garcia, Claudia</v>
          </cell>
          <cell r="G116" t="str">
            <v>Guerrero, Sara</v>
          </cell>
          <cell r="H116" t="str">
            <v>Caceres Rajo, Rina</v>
          </cell>
          <cell r="I116" t="str">
            <v>Garcia, Rodrigo</v>
          </cell>
          <cell r="J116" t="str">
            <v>Frausto, Rigoberto</v>
          </cell>
          <cell r="K116" t="str">
            <v>Esparza, Felipe</v>
          </cell>
          <cell r="L116" t="str">
            <v>Guerrero, Sara</v>
          </cell>
          <cell r="M116" t="str">
            <v>Garcia, Rodrigo</v>
          </cell>
          <cell r="N116" t="str">
            <v>Alpuche, Carlos</v>
          </cell>
          <cell r="O116" t="str">
            <v>Esparza, Felipe</v>
          </cell>
          <cell r="P116" t="str">
            <v>Caceres Rajo, Rina</v>
          </cell>
          <cell r="Q116" t="str">
            <v>Guerrero, Sara</v>
          </cell>
          <cell r="R116" t="str">
            <v>Esparza, Laura</v>
          </cell>
          <cell r="S116" t="str">
            <v>Frausto, Rigoberto</v>
          </cell>
          <cell r="W116" t="str">
            <v>1:00-EM</v>
          </cell>
          <cell r="X116" t="str">
            <v>1:00-EM</v>
          </cell>
        </row>
        <row r="117">
          <cell r="B117" t="str">
            <v>Garcia, Claudia</v>
          </cell>
          <cell r="C117" t="str">
            <v>Frausto, Rigoberto</v>
          </cell>
          <cell r="D117" t="str">
            <v>Garcia, Claudia</v>
          </cell>
          <cell r="E117" t="str">
            <v>Frausto, Rigoberto</v>
          </cell>
          <cell r="G117" t="str">
            <v>Esparza, Felipe</v>
          </cell>
          <cell r="H117" t="str">
            <v>Frausto, Rigoberto</v>
          </cell>
          <cell r="I117" t="str">
            <v>Esparza, Felipe</v>
          </cell>
          <cell r="J117" t="str">
            <v>Martinez, Isidra</v>
          </cell>
          <cell r="K117" t="str">
            <v>Esparza, Laura</v>
          </cell>
          <cell r="L117" t="str">
            <v>Alpuche, Carlos</v>
          </cell>
          <cell r="M117" t="str">
            <v>Esparza, Felipe</v>
          </cell>
          <cell r="N117" t="str">
            <v>Frausto, Rigoberto</v>
          </cell>
          <cell r="O117" t="str">
            <v>Esparza, Laura</v>
          </cell>
          <cell r="P117" t="str">
            <v>Frausto, Rigoberto</v>
          </cell>
          <cell r="Q117" t="str">
            <v>Garcia, Claudia</v>
          </cell>
          <cell r="R117" t="str">
            <v>Alpuche, Carlos</v>
          </cell>
          <cell r="S117" t="str">
            <v>Martinez, Isidra</v>
          </cell>
          <cell r="W117" t="str">
            <v>1:00-EM</v>
          </cell>
          <cell r="X117" t="str">
            <v>1:00-EM</v>
          </cell>
        </row>
        <row r="118">
          <cell r="B118" t="str">
            <v>Garcia, Rodrigo</v>
          </cell>
          <cell r="C118" t="str">
            <v>Martinez, Isidra</v>
          </cell>
          <cell r="D118" t="str">
            <v>Garcia, Rodrigo</v>
          </cell>
          <cell r="E118" t="str">
            <v>Martinez, Isidra</v>
          </cell>
          <cell r="G118" t="str">
            <v>Esparza, Laura</v>
          </cell>
          <cell r="H118" t="str">
            <v>Martinez, Isidra</v>
          </cell>
          <cell r="I118" t="str">
            <v>Esparza, Laura</v>
          </cell>
          <cell r="J118" t="str">
            <v>Alpuche, Carlos</v>
          </cell>
          <cell r="K118" t="str">
            <v>Leon, Mike</v>
          </cell>
          <cell r="L118" t="str">
            <v>Caceres Rajo, Rina</v>
          </cell>
          <cell r="M118" t="str">
            <v>Esparza, Laura</v>
          </cell>
          <cell r="N118" t="str">
            <v>Martinez, Isidra</v>
          </cell>
          <cell r="O118" t="str">
            <v>Delgado, Alicia</v>
          </cell>
          <cell r="P118" t="str">
            <v>Martinez, Isidra</v>
          </cell>
          <cell r="Q118" t="str">
            <v>Garcia, Rodrigo</v>
          </cell>
          <cell r="R118" t="str">
            <v>Caceres Rajo, Rina</v>
          </cell>
          <cell r="S118" t="str">
            <v>Delgado, Alicia</v>
          </cell>
          <cell r="W118" t="str">
            <v>1:00-EM</v>
          </cell>
          <cell r="X118" t="str">
            <v>1:00-EM</v>
          </cell>
        </row>
        <row r="119">
          <cell r="W119" t="str">
            <v>1:00-EM</v>
          </cell>
          <cell r="X119" t="str">
            <v>1:00-EM</v>
          </cell>
        </row>
        <row r="120">
          <cell r="W120" t="str">
            <v>1:00-EM</v>
          </cell>
          <cell r="X120" t="str">
            <v>1:00-EM</v>
          </cell>
        </row>
        <row r="121">
          <cell r="B121" t="str">
            <v>Martinez de Sevilla, Irma</v>
          </cell>
          <cell r="C121" t="str">
            <v>Mata, Agueda</v>
          </cell>
          <cell r="D121" t="str">
            <v>Caceres Rajo, Rina</v>
          </cell>
          <cell r="E121" t="str">
            <v>Mata, Agueda</v>
          </cell>
          <cell r="G121" t="str">
            <v>Martinez de Sevilla, Irma</v>
          </cell>
          <cell r="H121" t="str">
            <v>Mata, Agueda</v>
          </cell>
          <cell r="I121" t="str">
            <v>Martinez de Sevilla, Irma</v>
          </cell>
          <cell r="J121" t="str">
            <v>Caceres Rajo, Rina</v>
          </cell>
          <cell r="K121" t="str">
            <v>Martinez de Sevilla, Irma</v>
          </cell>
          <cell r="L121" t="str">
            <v>Mata, Agueda</v>
          </cell>
          <cell r="M121" t="str">
            <v>Martinez de Sevilla, Irma</v>
          </cell>
          <cell r="N121" t="str">
            <v>Caceres Rajo, Rina</v>
          </cell>
          <cell r="O121" t="str">
            <v>Martinez de Sevilla, Irma</v>
          </cell>
          <cell r="P121" t="str">
            <v>Mata, Agueda</v>
          </cell>
          <cell r="Q121" t="str">
            <v>Martinez de Sevilla, Irma</v>
          </cell>
          <cell r="R121" t="str">
            <v>Mata, Agueda</v>
          </cell>
          <cell r="S121" t="str">
            <v>Martinez de Sevilla, Irma</v>
          </cell>
          <cell r="W121" t="str">
            <v>1:00-CUP</v>
          </cell>
          <cell r="X121" t="str">
            <v>1:00-CUP</v>
          </cell>
        </row>
        <row r="122">
          <cell r="B122" t="str">
            <v>Sevilla, Oscar</v>
          </cell>
          <cell r="C122" t="str">
            <v>Padron, Ramona</v>
          </cell>
          <cell r="D122" t="str">
            <v>Martinez de Sevilla, Irma</v>
          </cell>
          <cell r="E122" t="str">
            <v>Padron, Ramona</v>
          </cell>
          <cell r="G122" t="str">
            <v>Sevilla, Oscar</v>
          </cell>
          <cell r="H122" t="str">
            <v>Padron, Ramona</v>
          </cell>
          <cell r="I122" t="str">
            <v>Sevilla, Oscar</v>
          </cell>
          <cell r="J122" t="str">
            <v>Padron, Ramona</v>
          </cell>
          <cell r="K122" t="str">
            <v>Sevilla, Oscar</v>
          </cell>
          <cell r="L122" t="str">
            <v>Padron, Ramona</v>
          </cell>
          <cell r="M122" t="str">
            <v>Sevilla, Oscar</v>
          </cell>
          <cell r="N122" t="str">
            <v>Mata, Agueda</v>
          </cell>
          <cell r="O122" t="str">
            <v>Sevilla, Oscar</v>
          </cell>
          <cell r="P122" t="str">
            <v>Padron, Ramona</v>
          </cell>
          <cell r="Q122" t="str">
            <v>Sevilla, Oscar</v>
          </cell>
          <cell r="R122" t="str">
            <v>Padron, Ramona</v>
          </cell>
          <cell r="S122" t="str">
            <v>Sevilla, Oscar</v>
          </cell>
          <cell r="W122" t="str">
            <v>1:00-CUP</v>
          </cell>
          <cell r="X122" t="str">
            <v>1:00-CUP</v>
          </cell>
        </row>
        <row r="123">
          <cell r="W123" t="str">
            <v>1:00-EM</v>
          </cell>
          <cell r="X123" t="str">
            <v>1:00-CUP</v>
          </cell>
        </row>
        <row r="124">
          <cell r="W124" t="str">
            <v>1:00-EM</v>
          </cell>
          <cell r="X124" t="str">
            <v>1:00-CUP</v>
          </cell>
        </row>
        <row r="125">
          <cell r="W125" t="str">
            <v>1:00-EM</v>
          </cell>
          <cell r="X125" t="str">
            <v>1:00-CUP</v>
          </cell>
        </row>
        <row r="126">
          <cell r="W126" t="str">
            <v>1:00-EM</v>
          </cell>
          <cell r="X126" t="str">
            <v>1:00-CUP</v>
          </cell>
        </row>
        <row r="127">
          <cell r="W127" t="str">
            <v>1:00-EM</v>
          </cell>
          <cell r="X127" t="str">
            <v>1:00-CUP</v>
          </cell>
        </row>
        <row r="128">
          <cell r="W128" t="str">
            <v>1:00-EM</v>
          </cell>
          <cell r="X128" t="str">
            <v>1:00-CUP</v>
          </cell>
        </row>
        <row r="129">
          <cell r="W129" t="str">
            <v>1:00-CUP</v>
          </cell>
          <cell r="X129" t="str">
            <v>1:00-CUP</v>
          </cell>
        </row>
        <row r="130">
          <cell r="B130">
            <v>45256</v>
          </cell>
          <cell r="C130">
            <v>45263</v>
          </cell>
          <cell r="D130">
            <v>45270</v>
          </cell>
          <cell r="E130">
            <v>45277</v>
          </cell>
          <cell r="F130">
            <v>45284</v>
          </cell>
          <cell r="G130">
            <v>45291</v>
          </cell>
          <cell r="H130">
            <v>45298</v>
          </cell>
          <cell r="I130">
            <v>45305</v>
          </cell>
          <cell r="J130">
            <v>45312</v>
          </cell>
          <cell r="K130">
            <v>45319</v>
          </cell>
          <cell r="L130">
            <v>45326</v>
          </cell>
          <cell r="M130">
            <v>45333</v>
          </cell>
          <cell r="N130">
            <v>45340</v>
          </cell>
          <cell r="O130">
            <v>45347</v>
          </cell>
          <cell r="P130">
            <v>45354</v>
          </cell>
          <cell r="Q130">
            <v>45361</v>
          </cell>
          <cell r="R130">
            <v>45368</v>
          </cell>
          <cell r="S130">
            <v>45375</v>
          </cell>
          <cell r="T130">
            <v>45382</v>
          </cell>
          <cell r="U130">
            <v>45389</v>
          </cell>
          <cell r="V130">
            <v>45396</v>
          </cell>
        </row>
        <row r="131">
          <cell r="B131" t="str">
            <v>Mahoney, Robert</v>
          </cell>
          <cell r="C131" t="str">
            <v>Montoya, Ethan*</v>
          </cell>
          <cell r="D131" t="str">
            <v>Streit, Emma</v>
          </cell>
          <cell r="E131" t="str">
            <v>Mahoney, Robert</v>
          </cell>
          <cell r="G131" t="str">
            <v>Crouch, Thad</v>
          </cell>
          <cell r="H131" t="str">
            <v>Streit, Emma</v>
          </cell>
          <cell r="I131" t="str">
            <v>Montoya, Ethan*</v>
          </cell>
          <cell r="J131" t="str">
            <v>Streit, Emma</v>
          </cell>
          <cell r="K131" t="str">
            <v>Rockwell, Dorcas</v>
          </cell>
          <cell r="L131" t="str">
            <v>Montoya, Ethan*</v>
          </cell>
          <cell r="M131" t="str">
            <v>Bardeleben, Brittany</v>
          </cell>
          <cell r="N131" t="str">
            <v>Mahoney, Robert</v>
          </cell>
          <cell r="O131" t="str">
            <v>Rockwell, Dorcas</v>
          </cell>
          <cell r="P131" t="str">
            <v>Oldmixion, Douglas</v>
          </cell>
          <cell r="Q131" t="str">
            <v>Bardeleben, Brittany</v>
          </cell>
          <cell r="R131" t="str">
            <v>Montoya, Ethan*</v>
          </cell>
          <cell r="S131" t="str">
            <v>Rockwell, Dorcas</v>
          </cell>
          <cell r="W131" t="str">
            <v>5:00-Lector</v>
          </cell>
          <cell r="X131" t="str">
            <v>5:00-Lector</v>
          </cell>
        </row>
        <row r="132">
          <cell r="B132" t="str">
            <v>Rockwell, Dorcas</v>
          </cell>
          <cell r="C132" t="str">
            <v>Bardeleben, Brittany</v>
          </cell>
          <cell r="D132" t="str">
            <v>Oldmixion, Douglas</v>
          </cell>
          <cell r="E132" t="str">
            <v>Reyes, Ellen</v>
          </cell>
          <cell r="G132" t="str">
            <v>Rockwell, Dorcas</v>
          </cell>
          <cell r="H132" t="str">
            <v>Oldmixion, Douglas</v>
          </cell>
          <cell r="I132" t="str">
            <v>Mahoney, Robert</v>
          </cell>
          <cell r="J132" t="str">
            <v>Bardeleben, Brittany</v>
          </cell>
          <cell r="K132" t="str">
            <v>Leone, Giacomo</v>
          </cell>
          <cell r="L132" t="str">
            <v>Oldmixion, Douglas</v>
          </cell>
          <cell r="M132" t="str">
            <v>Kemp, Hal</v>
          </cell>
          <cell r="N132" t="str">
            <v>Oldmixion, Douglas</v>
          </cell>
          <cell r="O132" t="str">
            <v>Montoya, Ethan*</v>
          </cell>
          <cell r="P132" t="str">
            <v>Streit, Emma</v>
          </cell>
          <cell r="Q132" t="str">
            <v>Mahoney, Robert</v>
          </cell>
          <cell r="R132" t="str">
            <v>Streit, Emma</v>
          </cell>
          <cell r="S132" t="str">
            <v>Mahoney, Robert</v>
          </cell>
          <cell r="W132" t="str">
            <v>5:00-Lector</v>
          </cell>
          <cell r="X132" t="str">
            <v>5:00-Lector</v>
          </cell>
        </row>
        <row r="134">
          <cell r="W134" t="str">
            <v>5:00-AS</v>
          </cell>
          <cell r="X134" t="str">
            <v>5:00-AS</v>
          </cell>
        </row>
        <row r="135">
          <cell r="W135" t="str">
            <v>5:00-AS</v>
          </cell>
          <cell r="X135" t="str">
            <v>5:00-AS</v>
          </cell>
        </row>
        <row r="136">
          <cell r="W136" t="str">
            <v>5:00-AS</v>
          </cell>
          <cell r="X136" t="str">
            <v>5:00-AS</v>
          </cell>
        </row>
        <row r="137">
          <cell r="W137" t="str">
            <v>5:00-AS</v>
          </cell>
          <cell r="X137" t="str">
            <v>5:00-AS</v>
          </cell>
        </row>
        <row r="138">
          <cell r="W138" t="str">
            <v>5:00-AS</v>
          </cell>
          <cell r="X138" t="str">
            <v>5:00-AS</v>
          </cell>
        </row>
        <row r="140">
          <cell r="B140" t="str">
            <v>Stich, John</v>
          </cell>
          <cell r="C140" t="str">
            <v>DeWitt, Deborah</v>
          </cell>
          <cell r="D140" t="str">
            <v>Congdon, Katie</v>
          </cell>
          <cell r="E140" t="str">
            <v>Bardeleben, Brittany</v>
          </cell>
          <cell r="G140" t="str">
            <v>DeWitt, Deborah</v>
          </cell>
          <cell r="H140" t="str">
            <v>Bardeleben, Brittany</v>
          </cell>
          <cell r="I140" t="str">
            <v>DeWitt, Deborah</v>
          </cell>
          <cell r="J140" t="str">
            <v>Stich, John</v>
          </cell>
          <cell r="K140" t="str">
            <v>DeWitt, Deborah</v>
          </cell>
          <cell r="L140" t="str">
            <v>Congdon, Katie</v>
          </cell>
          <cell r="M140" t="str">
            <v>Rockwell, Dorcas</v>
          </cell>
          <cell r="N140" t="str">
            <v>DeWitt, Deborah</v>
          </cell>
          <cell r="O140" t="str">
            <v>Bardeleben, Brittany</v>
          </cell>
          <cell r="P140" t="str">
            <v>DeWitt, Deborah</v>
          </cell>
          <cell r="Q140" t="str">
            <v>Rockwell, Dorcas</v>
          </cell>
          <cell r="R140" t="str">
            <v>Stich, John</v>
          </cell>
          <cell r="S140" t="str">
            <v>Chavez, Dolores</v>
          </cell>
          <cell r="W140" t="str">
            <v>5:00-EM</v>
          </cell>
          <cell r="X140" t="str">
            <v>5:00-EM</v>
          </cell>
        </row>
        <row r="141">
          <cell r="B141" t="str">
            <v>Congdon, Katie</v>
          </cell>
          <cell r="C141" t="str">
            <v>Zimmerman, Mark</v>
          </cell>
          <cell r="D141" t="str">
            <v>Stich, John</v>
          </cell>
          <cell r="E141" t="str">
            <v>Chavez, Dolores</v>
          </cell>
          <cell r="G141" t="str">
            <v>Congdon, Katie</v>
          </cell>
          <cell r="H141" t="str">
            <v>Stich, John</v>
          </cell>
          <cell r="I141" t="str">
            <v>Congdon, Katie</v>
          </cell>
          <cell r="J141" t="str">
            <v>Rockwell, Dorcas</v>
          </cell>
          <cell r="K141" t="str">
            <v>Zimmerman, Mark</v>
          </cell>
          <cell r="L141" t="str">
            <v>Stich, John</v>
          </cell>
          <cell r="M141" t="str">
            <v>Zimmerman, Mark</v>
          </cell>
          <cell r="N141" t="str">
            <v>Stich, John</v>
          </cell>
          <cell r="O141" t="str">
            <v>Congdon, Katie</v>
          </cell>
          <cell r="P141" t="str">
            <v>Zimmerman, Mark</v>
          </cell>
          <cell r="Q141" t="str">
            <v>Congdon, Katie</v>
          </cell>
          <cell r="R141" t="str">
            <v>Rockwell, Dorcas</v>
          </cell>
          <cell r="S141" t="str">
            <v>DeWitt, Deborah</v>
          </cell>
          <cell r="W141" t="str">
            <v>5:00-EM</v>
          </cell>
          <cell r="X141" t="str">
            <v>5:00-EM</v>
          </cell>
        </row>
        <row r="142">
          <cell r="B142" t="str">
            <v>Crouch, Thad</v>
          </cell>
          <cell r="C142" t="str">
            <v>Rockwell, Dorcas</v>
          </cell>
          <cell r="D142" t="str">
            <v>Zimmerman, Mark</v>
          </cell>
          <cell r="E142" t="str">
            <v>Zimmerman, Mark</v>
          </cell>
          <cell r="G142" t="str">
            <v>Zimmerman, Mark</v>
          </cell>
          <cell r="H142" t="str">
            <v>Rockwell, Dorcas</v>
          </cell>
          <cell r="I142" t="str">
            <v>Zimmerman, Mark</v>
          </cell>
          <cell r="J142" t="str">
            <v>Chavez, Dolores</v>
          </cell>
          <cell r="K142" t="str">
            <v>Congdon, Katie</v>
          </cell>
          <cell r="L142" t="str">
            <v>Zimmerman, Mark</v>
          </cell>
          <cell r="M142" t="str">
            <v>Congdon, Katie</v>
          </cell>
          <cell r="N142" t="str">
            <v>Rockwell, Dorcas</v>
          </cell>
          <cell r="O142" t="str">
            <v>Stich, John</v>
          </cell>
          <cell r="P142" t="str">
            <v>Stich, John</v>
          </cell>
          <cell r="Q142" t="str">
            <v>Stich, John</v>
          </cell>
          <cell r="R142" t="str">
            <v>Chavez, Dolores</v>
          </cell>
          <cell r="S142" t="str">
            <v>Zimmerman, Mark</v>
          </cell>
          <cell r="W142" t="str">
            <v>5:00-EM</v>
          </cell>
          <cell r="X142" t="str">
            <v>5:00-EM</v>
          </cell>
        </row>
        <row r="143">
          <cell r="B143" t="str">
            <v>Torres, Betty A.</v>
          </cell>
          <cell r="C143" t="str">
            <v>Congdon, Katie</v>
          </cell>
          <cell r="D143" t="str">
            <v>Bardeleben, Brittany</v>
          </cell>
          <cell r="E143" t="str">
            <v>Stich, John</v>
          </cell>
          <cell r="G143" t="str">
            <v>Stich, John</v>
          </cell>
          <cell r="H143" t="str">
            <v>Congdon, Katie</v>
          </cell>
          <cell r="I143" t="str">
            <v>Wilson, Yvonne</v>
          </cell>
          <cell r="J143" t="str">
            <v>Congdon, Katie</v>
          </cell>
          <cell r="K143" t="str">
            <v>Stich, John</v>
          </cell>
          <cell r="L143" t="str">
            <v>Bardeleben, Brittany</v>
          </cell>
          <cell r="M143" t="str">
            <v>Stich, John</v>
          </cell>
          <cell r="N143" t="str">
            <v>Chavez, Dolores</v>
          </cell>
          <cell r="O143" t="str">
            <v>Wilson, Yvonne</v>
          </cell>
          <cell r="P143" t="str">
            <v>Bardeleben, Brittany</v>
          </cell>
          <cell r="Q143" t="str">
            <v>Zimmerman, Mark</v>
          </cell>
          <cell r="R143" t="str">
            <v>Congdon, Katie</v>
          </cell>
          <cell r="S143" t="str">
            <v>Congdon, Katie</v>
          </cell>
          <cell r="W143" t="str">
            <v>5:00-EM</v>
          </cell>
          <cell r="X143" t="str">
            <v>5:00-EM</v>
          </cell>
        </row>
        <row r="144">
          <cell r="W144" t="str">
            <v>5:00-EM</v>
          </cell>
          <cell r="X144" t="str">
            <v>5:00-EM</v>
          </cell>
        </row>
        <row r="145">
          <cell r="W145" t="str">
            <v>5:00-EM</v>
          </cell>
          <cell r="X145" t="str">
            <v>5:00-EM</v>
          </cell>
        </row>
        <row r="146">
          <cell r="B146" t="str">
            <v>Wilson, Yvonne</v>
          </cell>
          <cell r="C146" t="str">
            <v>Wilson, Yvonne</v>
          </cell>
          <cell r="D146" t="str">
            <v>Chavez, Dolores</v>
          </cell>
          <cell r="E146" t="str">
            <v>Wilson, Yvonne</v>
          </cell>
          <cell r="G146" t="str">
            <v>Wilson, Yvonne</v>
          </cell>
          <cell r="H146" t="str">
            <v>Quenan, Joan</v>
          </cell>
          <cell r="I146" t="str">
            <v>Chavez, Dolores</v>
          </cell>
          <cell r="J146" t="str">
            <v>Wilson, Yvonne</v>
          </cell>
          <cell r="K146" t="str">
            <v>Chavez, Dolores</v>
          </cell>
          <cell r="L146" t="str">
            <v>Wilson, Yvonne</v>
          </cell>
          <cell r="M146" t="str">
            <v>Chavez, Dolores</v>
          </cell>
          <cell r="N146" t="str">
            <v>Wilson, Yvonne</v>
          </cell>
          <cell r="O146" t="str">
            <v>Chavez, Dolores</v>
          </cell>
          <cell r="P146" t="str">
            <v>Wilson, Yvonne</v>
          </cell>
          <cell r="Q146" t="str">
            <v>Chavez, Dolores</v>
          </cell>
          <cell r="R146" t="str">
            <v>Quenan, Joan</v>
          </cell>
          <cell r="S146" t="str">
            <v>Wilson, Yvonne</v>
          </cell>
          <cell r="W146" t="str">
            <v>5:00-CUP</v>
          </cell>
          <cell r="X146" t="str">
            <v>5:00-CUP</v>
          </cell>
        </row>
        <row r="147">
          <cell r="B147" t="str">
            <v>Thornton, Ann</v>
          </cell>
          <cell r="C147" t="str">
            <v>Thornton, Ann</v>
          </cell>
          <cell r="D147" t="str">
            <v>Thornton, Ann</v>
          </cell>
          <cell r="E147" t="str">
            <v>Thornton, Ann</v>
          </cell>
          <cell r="G147" t="str">
            <v>Thornton, Ann</v>
          </cell>
          <cell r="H147" t="str">
            <v>Thornton, Ann</v>
          </cell>
          <cell r="I147" t="str">
            <v>Thornton, Ann</v>
          </cell>
          <cell r="J147" t="str">
            <v>Thornton, Ann</v>
          </cell>
          <cell r="K147" t="str">
            <v>Thornton, Ann</v>
          </cell>
          <cell r="L147" t="str">
            <v>Thornton, Ann</v>
          </cell>
          <cell r="M147" t="str">
            <v>Thornton, Ann</v>
          </cell>
          <cell r="N147" t="str">
            <v>Thornton, Ann</v>
          </cell>
          <cell r="O147" t="str">
            <v>Thornton, Ann</v>
          </cell>
          <cell r="P147" t="str">
            <v>Thornton, Ann</v>
          </cell>
          <cell r="Q147" t="str">
            <v>Thornton, Ann</v>
          </cell>
          <cell r="R147" t="str">
            <v>Thornton, Ann</v>
          </cell>
          <cell r="S147" t="str">
            <v>Thornton, Ann</v>
          </cell>
          <cell r="W147" t="str">
            <v>5:00-CUP</v>
          </cell>
          <cell r="X147" t="str">
            <v>5:00-CUP</v>
          </cell>
        </row>
        <row r="148">
          <cell r="W148" t="str">
            <v>5:00-EM</v>
          </cell>
          <cell r="X148" t="str">
            <v>5:00-EM</v>
          </cell>
        </row>
        <row r="149">
          <cell r="W149" t="str">
            <v>5:00-EM</v>
          </cell>
          <cell r="X149" t="str">
            <v>5:00-EM</v>
          </cell>
        </row>
        <row r="150">
          <cell r="W150" t="str">
            <v>5:00-EM</v>
          </cell>
          <cell r="X150" t="str">
            <v>5:00-EM</v>
          </cell>
        </row>
        <row r="151">
          <cell r="W151" t="str">
            <v>5:00-EM</v>
          </cell>
          <cell r="X151" t="str">
            <v>5:00-EM</v>
          </cell>
        </row>
        <row r="152">
          <cell r="W152" t="str">
            <v>5:00-EM</v>
          </cell>
          <cell r="X152" t="str">
            <v>5:00-EM</v>
          </cell>
        </row>
        <row r="153">
          <cell r="W153" t="str">
            <v>5:00-EM</v>
          </cell>
          <cell r="X153" t="str">
            <v>5:00-EM</v>
          </cell>
        </row>
        <row r="154">
          <cell r="W154" t="str">
            <v>5:00-EM</v>
          </cell>
          <cell r="X154" t="str">
            <v>5:00-EM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C"/>
      <sheetName val="Greeters"/>
      <sheetName val="Former Greeters"/>
      <sheetName val="ALTAR"/>
      <sheetName val="Former AS"/>
      <sheetName val="LECTORS"/>
      <sheetName val="FormerLectors"/>
      <sheetName val="EM"/>
      <sheetName val="FormerEM"/>
      <sheetName val="EIM check"/>
      <sheetName val="NeedEIM"/>
      <sheetName val="EIM-2021-10"/>
    </sheetNames>
    <sheetDataSet>
      <sheetData sheetId="0"/>
      <sheetData sheetId="1"/>
      <sheetData sheetId="2"/>
      <sheetData sheetId="3"/>
      <sheetData sheetId="4"/>
      <sheetData sheetId="5">
        <row r="1">
          <cell r="A1" t="str">
            <v>Status</v>
          </cell>
          <cell r="B1" t="str">
            <v>MIN</v>
          </cell>
          <cell r="D1" t="str">
            <v>Name</v>
          </cell>
          <cell r="E1" t="str">
            <v>Fname/Lname</v>
          </cell>
          <cell r="F1" t="str">
            <v>EIM Expiration/status</v>
          </cell>
          <cell r="G1" t="str">
            <v>Address</v>
          </cell>
          <cell r="H1" t="str">
            <v>CITY/ZIP</v>
          </cell>
          <cell r="I1" t="str">
            <v>EMAIL on schedule (potentially)</v>
          </cell>
          <cell r="J1" t="str">
            <v>Phone To Use</v>
          </cell>
          <cell r="K1" t="str">
            <v>Home</v>
          </cell>
          <cell r="L1" t="str">
            <v>Cell</v>
          </cell>
          <cell r="M1" t="str">
            <v>WK</v>
          </cell>
          <cell r="N1" t="str">
            <v>Mass</v>
          </cell>
          <cell r="O1" t="str">
            <v>Freq per 4 mo.</v>
          </cell>
          <cell r="P1"/>
          <cell r="Q1" t="str">
            <v>Other Ministry</v>
          </cell>
          <cell r="R1" t="str">
            <v>special Notes</v>
          </cell>
          <cell r="S1" t="str">
            <v>Not Available</v>
          </cell>
        </row>
        <row r="2">
          <cell r="A2" t="str">
            <v>Active</v>
          </cell>
          <cell r="B2" t="str">
            <v>LEC EM</v>
          </cell>
          <cell r="D2" t="str">
            <v>Alba, Theresa Ann</v>
          </cell>
          <cell r="E2" t="str">
            <v>Theresa Ann Alba</v>
          </cell>
          <cell r="F2" t="str">
            <v>Expires 2024/03</v>
          </cell>
          <cell r="G2" t="str">
            <v>806 Lambeth Ln</v>
          </cell>
          <cell r="H2" t="str">
            <v>Austin, TX  78748</v>
          </cell>
          <cell r="I2" t="str">
            <v>theresaannalba@yahoo.com</v>
          </cell>
          <cell r="J2" t="str">
            <v>512-385-5185</v>
          </cell>
          <cell r="K2" t="str">
            <v xml:space="preserve">512-280-8502  </v>
          </cell>
          <cell r="L2" t="str">
            <v>512-385-5185</v>
          </cell>
          <cell r="M2" t="str">
            <v>512-370-3304</v>
          </cell>
          <cell r="N2" t="str">
            <v>11:15, 5</v>
          </cell>
          <cell r="O2" t="str">
            <v>8</v>
          </cell>
          <cell r="P2" t="str">
            <v>EM</v>
          </cell>
          <cell r="Q2" t="str">
            <v>EM</v>
          </cell>
          <cell r="R2" t="str">
            <v>Requests Specific Dates to serve at each Ministry.</v>
          </cell>
          <cell r="S2"/>
        </row>
        <row r="3">
          <cell r="A3" t="str">
            <v>Active</v>
          </cell>
          <cell r="B3" t="str">
            <v>LEC Cantor</v>
          </cell>
          <cell r="D3" t="str">
            <v>Alvarado, Cheryl</v>
          </cell>
          <cell r="E3" t="str">
            <v>Cheryl Alvarado</v>
          </cell>
          <cell r="F3" t="str">
            <v>Expires 2025/07</v>
          </cell>
          <cell r="G3" t="str">
            <v>1307 Olympus Dr.</v>
          </cell>
          <cell r="H3" t="str">
            <v>Austin, TX  78733</v>
          </cell>
          <cell r="I3" t="str">
            <v>cherylsalvarado@gmail.com</v>
          </cell>
          <cell r="J3" t="str">
            <v>512-263-9851</v>
          </cell>
          <cell r="K3" t="str">
            <v>512-263-9851</v>
          </cell>
          <cell r="L3" t="str">
            <v>512-775-9876</v>
          </cell>
          <cell r="M3" t="str">
            <v>512-721-7389</v>
          </cell>
          <cell r="N3" t="str">
            <v>9:30, Vg,</v>
          </cell>
          <cell r="O3" t="str">
            <v>8</v>
          </cell>
          <cell r="P3" t="str">
            <v/>
          </cell>
          <cell r="Q3" t="str">
            <v>cantor</v>
          </cell>
          <cell r="R3" t="str">
            <v>Also cantor.</v>
          </cell>
          <cell r="S3"/>
        </row>
        <row r="4">
          <cell r="A4" t="str">
            <v>Active</v>
          </cell>
          <cell r="B4" t="str">
            <v>LEC EM</v>
          </cell>
          <cell r="D4" t="str">
            <v>Bambrick, Ken</v>
          </cell>
          <cell r="E4" t="str">
            <v>Ken Bambrick</v>
          </cell>
          <cell r="F4" t="str">
            <v>Expires 2025/02</v>
          </cell>
          <cell r="G4" t="str">
            <v>5308 Apple Orchard Cv</v>
          </cell>
          <cell r="H4" t="str">
            <v>Austin, Tx</v>
          </cell>
          <cell r="I4" t="str">
            <v>Kbam865@yahoo.com</v>
          </cell>
          <cell r="J4" t="str">
            <v>951-367-9518</v>
          </cell>
          <cell r="N4" t="str">
            <v>11:15, 9:30,</v>
          </cell>
          <cell r="O4" t="str">
            <v>s</v>
          </cell>
          <cell r="P4" t="str">
            <v>EM</v>
          </cell>
          <cell r="Q4" t="str">
            <v>EM</v>
          </cell>
          <cell r="R4"/>
          <cell r="S4"/>
        </row>
        <row r="5">
          <cell r="A5" t="str">
            <v>Active</v>
          </cell>
          <cell r="B5" t="str">
            <v>LEC EM</v>
          </cell>
          <cell r="D5" t="str">
            <v>Bardeleben, Brittany</v>
          </cell>
          <cell r="E5" t="str">
            <v>Brittany Bardeleben</v>
          </cell>
          <cell r="F5" t="str">
            <v>Expires 2025/05</v>
          </cell>
          <cell r="G5" t="str">
            <v>3504 Colmenero Cr.</v>
          </cell>
          <cell r="H5" t="str">
            <v>Austin, TX 78741-1806</v>
          </cell>
          <cell r="I5" t="str">
            <v>bratcarter93@hotmail.com</v>
          </cell>
          <cell r="J5" t="str">
            <v>512-779-9683</v>
          </cell>
          <cell r="K5" t="str">
            <v>512-462-1945</v>
          </cell>
          <cell r="L5" t="str">
            <v>512-779-9683</v>
          </cell>
          <cell r="N5" t="str">
            <v>5, 9:30</v>
          </cell>
          <cell r="O5" t="str">
            <v>8</v>
          </cell>
          <cell r="P5" t="str">
            <v>EM</v>
          </cell>
          <cell r="Q5" t="str">
            <v>EM</v>
          </cell>
          <cell r="S5" t="str">
            <v>(formerly Brittany Mueller)</v>
          </cell>
        </row>
        <row r="6">
          <cell r="A6" t="str">
            <v>Active</v>
          </cell>
          <cell r="B6" t="str">
            <v>LEC EM</v>
          </cell>
          <cell r="D6" t="str">
            <v>Belman, Juan</v>
          </cell>
          <cell r="E6" t="str">
            <v>Juan Belman</v>
          </cell>
          <cell r="F6" t="str">
            <v>Expires 2024/08</v>
          </cell>
          <cell r="G6" t="str">
            <v>139 W. St. Elmo #D203</v>
          </cell>
          <cell r="I6" t="str">
            <v>jbelmannavarro@gmail.com</v>
          </cell>
          <cell r="J6" t="str">
            <v>512-573-3993</v>
          </cell>
          <cell r="K6" t="str">
            <v>Old:512-383-0151</v>
          </cell>
          <cell r="L6" t="str">
            <v>512-573-3993</v>
          </cell>
          <cell r="M6" t="str">
            <v>512-736-5082</v>
          </cell>
          <cell r="N6" t="str">
            <v>1,</v>
          </cell>
          <cell r="O6" t="str">
            <v>8</v>
          </cell>
          <cell r="P6" t="str">
            <v>EM-LEC</v>
          </cell>
          <cell r="Q6" t="str">
            <v>EM</v>
          </cell>
          <cell r="R6"/>
          <cell r="S6"/>
        </row>
        <row r="7">
          <cell r="A7" t="str">
            <v>Active</v>
          </cell>
          <cell r="B7" t="str">
            <v>LEC</v>
          </cell>
          <cell r="D7" t="str">
            <v>Bradley, Mike</v>
          </cell>
          <cell r="E7" t="str">
            <v>Mike Bradley</v>
          </cell>
          <cell r="F7" t="str">
            <v>Expires 2025/07</v>
          </cell>
          <cell r="I7" t="str">
            <v>michael.t.bradley@gmail.com</v>
          </cell>
          <cell r="J7" t="str">
            <v>512-413-3789</v>
          </cell>
          <cell r="N7" t="str">
            <v>11:15, 5,</v>
          </cell>
          <cell r="O7" t="str">
            <v>8</v>
          </cell>
          <cell r="P7" t="str">
            <v/>
          </cell>
          <cell r="Q7"/>
          <cell r="S7" t="str">
            <v>Schedule with son Patrick Bradley</v>
          </cell>
        </row>
        <row r="8">
          <cell r="A8" t="str">
            <v>Active</v>
          </cell>
          <cell r="B8" t="str">
            <v>LEC EM</v>
          </cell>
          <cell r="D8" t="str">
            <v>Brotherman, Geralyn</v>
          </cell>
          <cell r="E8" t="str">
            <v>Geralyn Brotherman</v>
          </cell>
          <cell r="F8" t="str">
            <v>Expires 2024/03</v>
          </cell>
          <cell r="G8" t="str">
            <v>8100 Pinto Path</v>
          </cell>
          <cell r="H8" t="str">
            <v>Austin, TX  78736</v>
          </cell>
          <cell r="I8" t="str">
            <v xml:space="preserve">geralynbrotherman@gmail.com
</v>
          </cell>
          <cell r="J8" t="str">
            <v>512-517-0555</v>
          </cell>
          <cell r="K8" t="str">
            <v>512-288-3960</v>
          </cell>
          <cell r="L8" t="str">
            <v>512-517-0555</v>
          </cell>
          <cell r="N8" t="str">
            <v>9:30,</v>
          </cell>
          <cell r="O8" t="str">
            <v>8</v>
          </cell>
          <cell r="P8" t="str">
            <v>EM</v>
          </cell>
          <cell r="Q8" t="str">
            <v>EM</v>
          </cell>
          <cell r="R8"/>
          <cell r="S8"/>
        </row>
        <row r="9">
          <cell r="A9" t="str">
            <v>Active</v>
          </cell>
          <cell r="B9" t="str">
            <v>LEC</v>
          </cell>
          <cell r="D9" t="str">
            <v>Carter Munson, Marilyn</v>
          </cell>
          <cell r="E9" t="str">
            <v>Marilyn Carter Munson</v>
          </cell>
          <cell r="F9" t="str">
            <v>Expires 2025/05</v>
          </cell>
          <cell r="G9" t="str">
            <v>808 Harris Ave</v>
          </cell>
          <cell r="H9" t="str">
            <v>Austin TX  78705</v>
          </cell>
          <cell r="I9" t="str">
            <v>marilyn@marilyncartertexas.com</v>
          </cell>
          <cell r="J9" t="str">
            <v>512-589-8959</v>
          </cell>
          <cell r="K9" t="str">
            <v>512-472-6240</v>
          </cell>
          <cell r="L9" t="str">
            <v>512-589-8959</v>
          </cell>
          <cell r="N9" t="str">
            <v>5, 11:15</v>
          </cell>
          <cell r="O9" t="str">
            <v>8</v>
          </cell>
          <cell r="P9" t="str">
            <v/>
          </cell>
          <cell r="Q9"/>
          <cell r="R9"/>
          <cell r="S9"/>
        </row>
        <row r="10">
          <cell r="A10" t="str">
            <v>Active</v>
          </cell>
          <cell r="B10" t="str">
            <v>LEC EM</v>
          </cell>
          <cell r="D10" t="str">
            <v>Cartwright, Jim</v>
          </cell>
          <cell r="E10" t="str">
            <v>Jim Cartwright</v>
          </cell>
          <cell r="F10" t="str">
            <v>Expires 2024/05</v>
          </cell>
          <cell r="G10" t="str">
            <v>8906 Butler Circle</v>
          </cell>
          <cell r="H10" t="str">
            <v>Austin, TX 78737</v>
          </cell>
          <cell r="I10" t="str">
            <v>jim-cartwright@sbcglobal.net</v>
          </cell>
          <cell r="J10" t="str">
            <v>512-736-9189</v>
          </cell>
          <cell r="L10" t="str">
            <v>512-736-9189</v>
          </cell>
          <cell r="N10" t="str">
            <v>9:30,</v>
          </cell>
          <cell r="O10" t="str">
            <v>8</v>
          </cell>
          <cell r="P10" t="str">
            <v>EM</v>
          </cell>
          <cell r="Q10" t="str">
            <v>EM</v>
          </cell>
          <cell r="R10" t="str">
            <v>Schedule with Benilde Rocha</v>
          </cell>
          <cell r="S10"/>
        </row>
        <row r="11">
          <cell r="A11" t="str">
            <v>Active</v>
          </cell>
          <cell r="B11" t="str">
            <v>LEC EM</v>
          </cell>
          <cell r="D11" t="str">
            <v>Castro, Andrea</v>
          </cell>
          <cell r="E11" t="str">
            <v>Andrea Castro</v>
          </cell>
          <cell r="F11" t="str">
            <v>Expires 2024/05</v>
          </cell>
          <cell r="G11" t="str">
            <v>3014 W William Cannon Dr.  Apt 1623</v>
          </cell>
          <cell r="H11" t="str">
            <v>Austin, TX  78745</v>
          </cell>
          <cell r="I11" t="str">
            <v>castro_andrea_m@hotmail.com</v>
          </cell>
          <cell r="J11" t="str">
            <v>512-627-5423</v>
          </cell>
          <cell r="K11" t="str">
            <v>512-627-5423 as of 2013-08</v>
          </cell>
          <cell r="L11" t="str">
            <v>512-627-5423</v>
          </cell>
          <cell r="M11" t="str">
            <v>512-499-4276</v>
          </cell>
          <cell r="N11" t="str">
            <v>11:15,</v>
          </cell>
          <cell r="O11">
            <v>4</v>
          </cell>
          <cell r="P11" t="str">
            <v/>
          </cell>
          <cell r="Q11" t="str">
            <v>EM</v>
          </cell>
          <cell r="S11" t="str">
            <v>Do not schedue as EM after 6/2021</v>
          </cell>
        </row>
        <row r="12">
          <cell r="A12" t="str">
            <v>Active</v>
          </cell>
          <cell r="B12" t="str">
            <v>LEC</v>
          </cell>
          <cell r="D12" t="str">
            <v>Caswell, Judy</v>
          </cell>
          <cell r="E12" t="str">
            <v>Judy Caswell</v>
          </cell>
          <cell r="F12" t="str">
            <v>Expires 2026/05</v>
          </cell>
          <cell r="I12" t="str">
            <v>jcaswell43@gmail.com</v>
          </cell>
          <cell r="J12" t="str">
            <v>210-379-3040</v>
          </cell>
          <cell r="N12" t="str">
            <v>Vg, 11:15,</v>
          </cell>
          <cell r="P12" t="str">
            <v>LEC</v>
          </cell>
          <cell r="Q12"/>
          <cell r="R12"/>
          <cell r="S12"/>
        </row>
        <row r="13">
          <cell r="A13" t="str">
            <v>Active</v>
          </cell>
          <cell r="B13" t="str">
            <v>LEC EM SAC</v>
          </cell>
          <cell r="D13" t="str">
            <v>Cheatham, Charles</v>
          </cell>
          <cell r="E13" t="str">
            <v>Charles Cheatham</v>
          </cell>
          <cell r="F13" t="str">
            <v>Expires 2026/01</v>
          </cell>
          <cell r="G13" t="str">
            <v>1208 W. Oltorf St.</v>
          </cell>
          <cell r="H13"/>
          <cell r="I13" t="str">
            <v>cctsunamicycles@yahoo.com</v>
          </cell>
          <cell r="J13" t="str">
            <v>737-346-5365</v>
          </cell>
          <cell r="K13"/>
          <cell r="L13"/>
          <cell r="M13"/>
          <cell r="N13" t="str">
            <v>11:15,</v>
          </cell>
          <cell r="O13" t="str">
            <v>s</v>
          </cell>
          <cell r="P13" t="str">
            <v>EM</v>
          </cell>
          <cell r="Q13" t="str">
            <v>EM SAC</v>
          </cell>
          <cell r="R13"/>
          <cell r="S13"/>
        </row>
        <row r="14">
          <cell r="A14" t="str">
            <v>Active</v>
          </cell>
          <cell r="B14" t="str">
            <v>LEC EM SAC</v>
          </cell>
          <cell r="D14" t="str">
            <v>Cheatham, Stephanie</v>
          </cell>
          <cell r="E14" t="str">
            <v>Stephanie Cheatham</v>
          </cell>
          <cell r="F14" t="str">
            <v>Expires 2026/01</v>
          </cell>
          <cell r="G14" t="str">
            <v>1208 W. Oltorf St.</v>
          </cell>
          <cell r="H14" t="str">
            <v>Austin, TX  787</v>
          </cell>
          <cell r="I14" t="str">
            <v>cheathsm@yahoo.com</v>
          </cell>
          <cell r="J14" t="str">
            <v>512-825-9256</v>
          </cell>
          <cell r="N14" t="str">
            <v>11:15, 5,</v>
          </cell>
          <cell r="O14">
            <v>8</v>
          </cell>
          <cell r="P14" t="str">
            <v>EM</v>
          </cell>
          <cell r="Q14" t="str">
            <v>EM SAC</v>
          </cell>
          <cell r="R14"/>
          <cell r="S14"/>
        </row>
        <row r="15">
          <cell r="A15" t="str">
            <v>Active</v>
          </cell>
          <cell r="B15" t="str">
            <v>LEC EM</v>
          </cell>
          <cell r="D15" t="str">
            <v>Crouch, Thad</v>
          </cell>
          <cell r="E15" t="str">
            <v>Thad Crouch</v>
          </cell>
          <cell r="F15" t="str">
            <v>Expires 2026/01</v>
          </cell>
          <cell r="H15" t="str">
            <v>Austin, TX  78745</v>
          </cell>
          <cell r="I15" t="str">
            <v>thadcrouch@gmail.com</v>
          </cell>
          <cell r="J15" t="str">
            <v>512-971-5691</v>
          </cell>
          <cell r="N15" t="str">
            <v>11:15, 9:30, 5,</v>
          </cell>
          <cell r="O15">
            <v>8</v>
          </cell>
          <cell r="P15" t="str">
            <v>EM</v>
          </cell>
          <cell r="Q15" t="str">
            <v>EM</v>
          </cell>
          <cell r="R15" t="str">
            <v>prefer 11:15 or 9:30, but open to any. No longer schedule for 7:30 and Vg as of 2018-08.</v>
          </cell>
          <cell r="S15"/>
        </row>
        <row r="16">
          <cell r="A16" t="str">
            <v>Active</v>
          </cell>
          <cell r="B16" t="str">
            <v>LEC EM SAC</v>
          </cell>
          <cell r="D16" t="str">
            <v>Delgado, Alicia</v>
          </cell>
          <cell r="E16" t="str">
            <v>Alicia Delgado</v>
          </cell>
          <cell r="F16" t="str">
            <v>Expires 2025/02</v>
          </cell>
          <cell r="I16" t="str">
            <v>aliciadelgadocr@gmail.com</v>
          </cell>
          <cell r="J16" t="str">
            <v>737-703-7783</v>
          </cell>
          <cell r="N16" t="str">
            <v>1,</v>
          </cell>
          <cell r="O16">
            <v>8</v>
          </cell>
          <cell r="P16" t="str">
            <v>EM</v>
          </cell>
          <cell r="Q16" t="str">
            <v>EM SAC</v>
          </cell>
          <cell r="R16" t="str">
            <v>Guadalupano.  Only schedule on 1st Sunday of the month.</v>
          </cell>
          <cell r="S16"/>
        </row>
        <row r="17">
          <cell r="A17" t="str">
            <v>Active</v>
          </cell>
          <cell r="B17" t="str">
            <v>LEC EM</v>
          </cell>
          <cell r="D17" t="str">
            <v>Downey, Roni</v>
          </cell>
          <cell r="E17" t="str">
            <v>Roni Sanchez Downey</v>
          </cell>
          <cell r="F17" t="str">
            <v>Expires 2025/01</v>
          </cell>
          <cell r="G17" t="str">
            <v>8801 Peppergrass Cove</v>
          </cell>
          <cell r="H17" t="str">
            <v>Austin, TX, 78745</v>
          </cell>
          <cell r="I17" t="str">
            <v>cwandronidowney@austin.rr.com</v>
          </cell>
          <cell r="J17" t="str">
            <v>512-292-8058</v>
          </cell>
          <cell r="K17" t="str">
            <v>512-292-8058</v>
          </cell>
          <cell r="L17" t="str">
            <v>512-461-2418</v>
          </cell>
          <cell r="N17" t="str">
            <v>7:30, Vg</v>
          </cell>
          <cell r="O17">
            <v>8</v>
          </cell>
          <cell r="P17" t="str">
            <v>EM</v>
          </cell>
          <cell r="Q17" t="str">
            <v>EM</v>
          </cell>
          <cell r="R17"/>
          <cell r="S17"/>
        </row>
        <row r="18">
          <cell r="A18" t="str">
            <v>Active</v>
          </cell>
          <cell r="B18" t="str">
            <v>LEC EM</v>
          </cell>
          <cell r="D18" t="str">
            <v>Garcia, Rodrigo</v>
          </cell>
          <cell r="E18" t="str">
            <v>Rodrigo Garcia</v>
          </cell>
          <cell r="F18" t="str">
            <v>Expires 2025/02</v>
          </cell>
          <cell r="I18" t="str">
            <v>rigogarcia76@hotmail.com</v>
          </cell>
          <cell r="J18" t="str">
            <v>512-657-3843</v>
          </cell>
          <cell r="N18" t="str">
            <v>1,</v>
          </cell>
          <cell r="P18" t="str">
            <v>EM</v>
          </cell>
          <cell r="Q18" t="str">
            <v>EM</v>
          </cell>
          <cell r="R18"/>
          <cell r="S18"/>
        </row>
        <row r="19">
          <cell r="A19" t="str">
            <v>Active</v>
          </cell>
          <cell r="B19" t="str">
            <v>LEC EM</v>
          </cell>
          <cell r="D19" t="str">
            <v>Gil, Mark</v>
          </cell>
          <cell r="E19" t="str">
            <v>Mark Gil</v>
          </cell>
          <cell r="F19" t="str">
            <v>Expires 2025/08</v>
          </cell>
          <cell r="G19"/>
          <cell r="H19"/>
          <cell r="I19" t="str">
            <v>mgil453@yahoo.com</v>
          </cell>
          <cell r="J19" t="str">
            <v>512-576-9373</v>
          </cell>
          <cell r="N19" t="str">
            <v>Vg</v>
          </cell>
          <cell r="P19" t="str">
            <v>EM</v>
          </cell>
          <cell r="Q19" t="str">
            <v>EM</v>
          </cell>
          <cell r="S19" t="str">
            <v>2022-06 Back!  Vg Mass Only</v>
          </cell>
        </row>
        <row r="20">
          <cell r="A20" t="str">
            <v>Active</v>
          </cell>
          <cell r="B20" t="str">
            <v>LEC Choir YouthL</v>
          </cell>
          <cell r="D20" t="str">
            <v>Goldsmith, Kayley</v>
          </cell>
          <cell r="E20" t="str">
            <v>Kayley Goldsmith</v>
          </cell>
          <cell r="F20" t="str">
            <v>Expires 2025/04</v>
          </cell>
          <cell r="G20" t="str">
            <v>701 West Annie St</v>
          </cell>
          <cell r="H20" t="str">
            <v>Austin, Tx 78704</v>
          </cell>
          <cell r="I20" t="str">
            <v>Kayleyotoole@gmail.com</v>
          </cell>
          <cell r="J20" t="str">
            <v>979-422-1066</v>
          </cell>
          <cell r="N20" t="str">
            <v>5,</v>
          </cell>
          <cell r="O20">
            <v>8</v>
          </cell>
          <cell r="P20" t="str">
            <v/>
          </cell>
          <cell r="Q20" t="str">
            <v>Choir,Youth leader</v>
          </cell>
          <cell r="R20"/>
          <cell r="S20"/>
        </row>
        <row r="21">
          <cell r="A21" t="str">
            <v>Active</v>
          </cell>
          <cell r="B21" t="str">
            <v>LEC</v>
          </cell>
          <cell r="D21" t="str">
            <v>Gonzalez, Mary</v>
          </cell>
          <cell r="E21" t="str">
            <v>Mary Gonzales</v>
          </cell>
          <cell r="F21" t="str">
            <v>Expires 2025/02</v>
          </cell>
          <cell r="G21" t="str">
            <v>457 Moonwalker Tr</v>
          </cell>
          <cell r="H21" t="str">
            <v>Buda, Tx 78610</v>
          </cell>
          <cell r="I21" t="str">
            <v>mpg4418@gmail.com</v>
          </cell>
          <cell r="J21" t="str">
            <v>512-426-3346</v>
          </cell>
          <cell r="K21"/>
          <cell r="L21"/>
          <cell r="M21"/>
          <cell r="N21" t="str">
            <v>9:30, 11:15,</v>
          </cell>
          <cell r="O21" t="str">
            <v>s</v>
          </cell>
          <cell r="P21" t="str">
            <v/>
          </cell>
          <cell r="Q21"/>
          <cell r="R21"/>
          <cell r="S21"/>
        </row>
        <row r="22">
          <cell r="A22" t="str">
            <v>New</v>
          </cell>
          <cell r="B22" t="str">
            <v>LEC</v>
          </cell>
          <cell r="D22" t="str">
            <v>Higdon, Andrew</v>
          </cell>
          <cell r="E22" t="str">
            <v>Andrew Higdon</v>
          </cell>
          <cell r="F22" t="str">
            <v>Expires 2025/08</v>
          </cell>
          <cell r="I22" t="str">
            <v>ndrwhgdn@protonmail.com</v>
          </cell>
          <cell r="J22" t="str">
            <v>574-404-1993</v>
          </cell>
          <cell r="N22" t="str">
            <v>9:30,</v>
          </cell>
          <cell r="P22">
            <v>0</v>
          </cell>
          <cell r="Q22"/>
          <cell r="R22"/>
          <cell r="S22"/>
        </row>
        <row r="23">
          <cell r="A23" t="str">
            <v>Active</v>
          </cell>
          <cell r="B23" t="str">
            <v>LEC EM CANTOR</v>
          </cell>
          <cell r="D23" t="str">
            <v>Hymel, Kathy</v>
          </cell>
          <cell r="E23" t="str">
            <v>Kathy Hymel</v>
          </cell>
          <cell r="F23" t="str">
            <v>Expires 2026/07</v>
          </cell>
          <cell r="G23" t="str">
            <v>1014 Stoneoak Ln.</v>
          </cell>
          <cell r="H23" t="str">
            <v>Austin, TX  78745</v>
          </cell>
          <cell r="I23" t="str">
            <v>khymel8994@aol.com</v>
          </cell>
          <cell r="J23" t="str">
            <v>512-445-4485</v>
          </cell>
          <cell r="K23" t="str">
            <v>512-445-4485</v>
          </cell>
          <cell r="L23" t="str">
            <v>512-925-4204</v>
          </cell>
          <cell r="M23" t="str">
            <v>512-477-3751</v>
          </cell>
          <cell r="N23" t="str">
            <v>7:30, Vg</v>
          </cell>
          <cell r="O23">
            <v>8</v>
          </cell>
          <cell r="P23" t="str">
            <v>EM</v>
          </cell>
          <cell r="Q23" t="str">
            <v>EM, CANTOR</v>
          </cell>
          <cell r="R23"/>
          <cell r="S23"/>
        </row>
        <row r="24">
          <cell r="A24" t="str">
            <v>Active</v>
          </cell>
          <cell r="B24" t="str">
            <v>LEC EM SAC</v>
          </cell>
          <cell r="D24" t="str">
            <v>Jimenez, Jessica</v>
          </cell>
          <cell r="E24" t="str">
            <v>Jessica Jimenez</v>
          </cell>
          <cell r="F24" t="str">
            <v>Expires 2025/02</v>
          </cell>
          <cell r="G24" t="str">
            <v>6700 Woodhue Drive</v>
          </cell>
          <cell r="H24" t="str">
            <v>Austin TX  78745</v>
          </cell>
          <cell r="I24" t="str">
            <v>jjimenez0216@aol.com</v>
          </cell>
          <cell r="J24" t="str">
            <v>512-443-1949</v>
          </cell>
          <cell r="N24" t="str">
            <v>Vg</v>
          </cell>
          <cell r="O24">
            <v>8</v>
          </cell>
          <cell r="P24" t="str">
            <v>EM</v>
          </cell>
          <cell r="Q24" t="str">
            <v>EM</v>
          </cell>
          <cell r="R24"/>
          <cell r="S24"/>
        </row>
        <row r="25">
          <cell r="A25" t="str">
            <v>New</v>
          </cell>
          <cell r="B25" t="str">
            <v>LEC</v>
          </cell>
          <cell r="D25" t="str">
            <v>Jones, Mattie</v>
          </cell>
          <cell r="E25" t="str">
            <v>Mattie Jones*</v>
          </cell>
          <cell r="F25" t="str">
            <v>Expires 2026-08</v>
          </cell>
          <cell r="G25" t="str">
            <v>Sent 10-7</v>
          </cell>
          <cell r="I25" t="str">
            <v>mattijones4@gmail.com</v>
          </cell>
          <cell r="J25" t="str">
            <v>325-374-1533</v>
          </cell>
          <cell r="N25" t="str">
            <v>9:30, 7:30,</v>
          </cell>
          <cell r="O25"/>
          <cell r="P25" t="str">
            <v/>
          </cell>
          <cell r="Q25"/>
          <cell r="R25"/>
          <cell r="S25"/>
        </row>
        <row r="26">
          <cell r="A26" t="str">
            <v>Active</v>
          </cell>
          <cell r="B26" t="str">
            <v>LEC EM</v>
          </cell>
          <cell r="D26" t="str">
            <v>Joseph, Desiree</v>
          </cell>
          <cell r="E26" t="str">
            <v>Desiree Joseph</v>
          </cell>
          <cell r="F26" t="str">
            <v>Expires 2025/04</v>
          </cell>
          <cell r="G26" t="str">
            <v>2604 Birchleaf Trail</v>
          </cell>
          <cell r="H26" t="str">
            <v>Austin, TX 78748</v>
          </cell>
          <cell r="I26" t="str">
            <v>d_joseph2000@yahoo.com</v>
          </cell>
          <cell r="J26" t="str">
            <v>512-731-6271</v>
          </cell>
          <cell r="K26" t="str">
            <v>512-291-9691</v>
          </cell>
          <cell r="L26" t="str">
            <v>512-731-6271</v>
          </cell>
          <cell r="M26" t="str">
            <v>512-731-6271</v>
          </cell>
          <cell r="N26" t="str">
            <v>7:30,</v>
          </cell>
          <cell r="O26">
            <v>8</v>
          </cell>
          <cell r="P26" t="str">
            <v>LEC</v>
          </cell>
          <cell r="Q26" t="str">
            <v>EM</v>
          </cell>
          <cell r="R26"/>
          <cell r="S26"/>
        </row>
        <row r="27">
          <cell r="A27" t="str">
            <v>Active</v>
          </cell>
          <cell r="B27" t="str">
            <v>LEC</v>
          </cell>
          <cell r="D27" t="str">
            <v>Kemp, Hal</v>
          </cell>
          <cell r="E27" t="str">
            <v>Hal Kemp*</v>
          </cell>
          <cell r="F27" t="str">
            <v>Expires 2026/02</v>
          </cell>
          <cell r="I27" t="str">
            <v>hakemp2000@yahoo.com</v>
          </cell>
          <cell r="J27" t="str">
            <v>512-963-1964</v>
          </cell>
          <cell r="K27" t="str">
            <v>512-401-6397</v>
          </cell>
          <cell r="L27" t="str">
            <v>512-963-1964</v>
          </cell>
          <cell r="N27" t="str">
            <v>Vg, 5, or any English</v>
          </cell>
          <cell r="P27" t="str">
            <v/>
          </cell>
          <cell r="Q27"/>
          <cell r="R27" t="str">
            <v>Newly Baptised 2023/04.</v>
          </cell>
          <cell r="S27"/>
        </row>
        <row r="28">
          <cell r="A28" t="str">
            <v>New</v>
          </cell>
          <cell r="B28" t="str">
            <v>LEC EM</v>
          </cell>
          <cell r="D28" t="str">
            <v>Kosoglow, Kate</v>
          </cell>
          <cell r="E28" t="str">
            <v>Kate Kosoglow*</v>
          </cell>
          <cell r="F28" t="str">
            <v>Expires 2026-08</v>
          </cell>
          <cell r="G28" t="str">
            <v>Heard from, Sent 9-24</v>
          </cell>
          <cell r="I28" t="str">
            <v>Kate.Kosoglow@gmail.com</v>
          </cell>
          <cell r="J28" t="str">
            <v>408-806-2966</v>
          </cell>
          <cell r="N28" t="str">
            <v>Vg, 9:30,</v>
          </cell>
          <cell r="O28"/>
          <cell r="P28" t="str">
            <v>EM LEC</v>
          </cell>
          <cell r="Q28" t="str">
            <v>EM</v>
          </cell>
          <cell r="R28"/>
          <cell r="S28"/>
        </row>
        <row r="29">
          <cell r="A29" t="str">
            <v>New</v>
          </cell>
          <cell r="B29" t="str">
            <v>LEC</v>
          </cell>
          <cell r="D29" t="str">
            <v>Kosoglow, Rich</v>
          </cell>
          <cell r="E29" t="str">
            <v>Rich Kosoglow*</v>
          </cell>
          <cell r="F29" t="str">
            <v>Expires 2026-08</v>
          </cell>
          <cell r="G29" t="str">
            <v>Heard from, Sent 9-24</v>
          </cell>
          <cell r="I29" t="str">
            <v>richkoso@gmail.com</v>
          </cell>
          <cell r="J29" t="str">
            <v>408-313-9370</v>
          </cell>
          <cell r="N29" t="str">
            <v>Vg, 9:30,</v>
          </cell>
          <cell r="O29"/>
          <cell r="P29" t="str">
            <v/>
          </cell>
          <cell r="Q29"/>
          <cell r="R29"/>
          <cell r="S29"/>
        </row>
        <row r="30">
          <cell r="A30" t="str">
            <v>Active</v>
          </cell>
          <cell r="B30" t="str">
            <v>LEC Choir</v>
          </cell>
          <cell r="D30" t="str">
            <v>Kutac, Jason</v>
          </cell>
          <cell r="E30" t="str">
            <v>Jason Kutac</v>
          </cell>
          <cell r="F30" t="str">
            <v>Expires 2026/06</v>
          </cell>
          <cell r="G30" t="str">
            <v>3816 S Lamar Blvd #1718</v>
          </cell>
          <cell r="H30" t="str">
            <v>Austin, TX   78704</v>
          </cell>
          <cell r="I30" t="str">
            <v>jasonkutac1701@yahoo.com</v>
          </cell>
          <cell r="J30" t="str">
            <v>512-497-4909</v>
          </cell>
          <cell r="K30"/>
          <cell r="L30" t="str">
            <v>512-497-4909</v>
          </cell>
          <cell r="M30"/>
          <cell r="N30" t="str">
            <v>Vg, 7:30</v>
          </cell>
          <cell r="O30">
            <v>4</v>
          </cell>
          <cell r="P30" t="str">
            <v>LEC</v>
          </cell>
          <cell r="Q30" t="str">
            <v>Choir</v>
          </cell>
          <cell r="R30" t="str">
            <v>Choir; prefers once a month but will do more if needed.</v>
          </cell>
          <cell r="S30"/>
        </row>
        <row r="31">
          <cell r="A31" t="str">
            <v>Active</v>
          </cell>
          <cell r="B31" t="str">
            <v>LEC EM</v>
          </cell>
          <cell r="D31" t="str">
            <v>Leon, Mike</v>
          </cell>
          <cell r="E31" t="str">
            <v>Mike (Jose) Leon</v>
          </cell>
          <cell r="F31" t="str">
            <v>Expires 2024/01</v>
          </cell>
          <cell r="H31" t="str">
            <v>Austin, TX  78745</v>
          </cell>
          <cell r="I31" t="str">
            <v>jmleons52@gmail.com</v>
          </cell>
          <cell r="J31" t="str">
            <v>512-296-1805</v>
          </cell>
          <cell r="N31" t="str">
            <v>1, Vg</v>
          </cell>
          <cell r="O31">
            <v>8</v>
          </cell>
          <cell r="P31" t="str">
            <v>EM</v>
          </cell>
          <cell r="Q31" t="str">
            <v>EM</v>
          </cell>
          <cell r="R31" t="str">
            <v>Schedule for both but Spanish more.</v>
          </cell>
          <cell r="S31"/>
        </row>
        <row r="32">
          <cell r="A32" t="str">
            <v>New</v>
          </cell>
          <cell r="B32" t="str">
            <v>LEC</v>
          </cell>
          <cell r="D32" t="str">
            <v>Leone, Giacomo</v>
          </cell>
          <cell r="E32" t="str">
            <v>Giacomo Leone</v>
          </cell>
          <cell r="F32" t="str">
            <v>Expires 2026/01</v>
          </cell>
          <cell r="I32" t="str">
            <v>giacleone575@gmail.com</v>
          </cell>
          <cell r="J32" t="str">
            <v>512-394-5268
512-983-7576</v>
          </cell>
          <cell r="N32" t="str">
            <v>11:15, 9:30, 5, Vg</v>
          </cell>
          <cell r="P32" t="str">
            <v>EM</v>
          </cell>
          <cell r="Q32"/>
          <cell r="R32"/>
          <cell r="S32"/>
        </row>
        <row r="33">
          <cell r="A33" t="str">
            <v>New-HF-needs EIM</v>
          </cell>
          <cell r="B33" t="str">
            <v>LEC</v>
          </cell>
          <cell r="D33" t="str">
            <v>Lunning, Ev</v>
          </cell>
          <cell r="E33" t="str">
            <v>Ev Lunning</v>
          </cell>
          <cell r="F33" t="str">
            <v>Expires 2026/04</v>
          </cell>
          <cell r="I33" t="str">
            <v>evlunning3@earthlink.net</v>
          </cell>
          <cell r="J33" t="str">
            <v>512-484-1378</v>
          </cell>
          <cell r="N33" t="str">
            <v>11:15,</v>
          </cell>
          <cell r="P33" t="str">
            <v/>
          </cell>
          <cell r="Q33"/>
          <cell r="R33" t="str">
            <v>Can do 9:30 in a pinch. Schedule with wife, Deloise Vazquez.</v>
          </cell>
          <cell r="S33"/>
        </row>
        <row r="34">
          <cell r="A34" t="str">
            <v>Active</v>
          </cell>
          <cell r="B34" t="str">
            <v>LEC</v>
          </cell>
          <cell r="D34" t="str">
            <v>Luque, Joaquin</v>
          </cell>
          <cell r="E34" t="str">
            <v>Joaquin Luque</v>
          </cell>
          <cell r="F34" t="str">
            <v>Expires 2026/07</v>
          </cell>
          <cell r="G34" t="str">
            <v xml:space="preserve">7612 Espina Dr. </v>
          </cell>
          <cell r="H34" t="str">
            <v>Austin TX  78739</v>
          </cell>
          <cell r="I34" t="str">
            <v>jeluque@aol.com</v>
          </cell>
          <cell r="J34" t="str">
            <v>512-282-5158</v>
          </cell>
          <cell r="L34" t="str">
            <v>512-789-8430</v>
          </cell>
          <cell r="N34" t="str">
            <v>1,</v>
          </cell>
          <cell r="O34">
            <v>4</v>
          </cell>
          <cell r="P34" t="str">
            <v>EM</v>
          </cell>
          <cell r="Q34"/>
          <cell r="R34" t="str">
            <v>Silka Sharp-Luque(wife)- EM;   schedule together; prefers once a month but will do more often if needed.</v>
          </cell>
          <cell r="S34"/>
        </row>
        <row r="35">
          <cell r="A35" t="str">
            <v>Active</v>
          </cell>
          <cell r="B35" t="str">
            <v>LEC</v>
          </cell>
          <cell r="D35" t="str">
            <v>Mahoney, Robert</v>
          </cell>
          <cell r="E35" t="str">
            <v>Robert Mahoney</v>
          </cell>
          <cell r="F35" t="str">
            <v>Expires 2024/03</v>
          </cell>
          <cell r="G35" t="str">
            <v>3206 Locke Lane</v>
          </cell>
          <cell r="H35" t="str">
            <v>Austin, TX  78704</v>
          </cell>
          <cell r="I35" t="str">
            <v>rmahoney8154@outlook.com</v>
          </cell>
          <cell r="J35" t="str">
            <v>512-773-8022</v>
          </cell>
          <cell r="K35" t="str">
            <v>512-288-3693</v>
          </cell>
          <cell r="L35" t="str">
            <v>512-773-8022</v>
          </cell>
          <cell r="N35" t="str">
            <v>5,</v>
          </cell>
          <cell r="O35">
            <v>8</v>
          </cell>
          <cell r="P35" t="str">
            <v/>
          </cell>
          <cell r="Q35"/>
          <cell r="R35"/>
          <cell r="S35"/>
        </row>
        <row r="36">
          <cell r="A36" t="str">
            <v>New</v>
          </cell>
          <cell r="B36" t="str">
            <v>LEC</v>
          </cell>
          <cell r="D36" t="str">
            <v>Marsh, Greg</v>
          </cell>
          <cell r="E36" t="str">
            <v>Greg Marsh*</v>
          </cell>
          <cell r="F36" t="str">
            <v>Expires 2024-11</v>
          </cell>
          <cell r="G36" t="str">
            <v>Sent 10-7</v>
          </cell>
          <cell r="I36" t="str">
            <v>gmarsh73@gmail.com</v>
          </cell>
          <cell r="J36" t="str">
            <v>702-738-0159</v>
          </cell>
          <cell r="N36" t="str">
            <v>7:30,</v>
          </cell>
          <cell r="O36"/>
          <cell r="P36" t="str">
            <v/>
          </cell>
          <cell r="Q36"/>
          <cell r="R36" t="str">
            <v>yes to email on schedule</v>
          </cell>
          <cell r="S36"/>
        </row>
        <row r="37">
          <cell r="A37" t="str">
            <v>Active</v>
          </cell>
          <cell r="B37" t="str">
            <v>LEC</v>
          </cell>
          <cell r="D37" t="str">
            <v>Mata, Juan</v>
          </cell>
          <cell r="E37" t="str">
            <v>Juan Mata</v>
          </cell>
          <cell r="F37" t="str">
            <v>Expires 2023-10</v>
          </cell>
          <cell r="G37" t="str">
            <v>1205 Tetbury Lane</v>
          </cell>
          <cell r="H37" t="str">
            <v>Austin, TX  78748</v>
          </cell>
          <cell r="I37" t="str">
            <v>mataj749@gmail.com  aguedamata@yahoo.com</v>
          </cell>
          <cell r="J37" t="str">
            <v>512-514-0514</v>
          </cell>
          <cell r="N37" t="str">
            <v>1,</v>
          </cell>
          <cell r="O37">
            <v>8</v>
          </cell>
          <cell r="P37" t="str">
            <v/>
          </cell>
          <cell r="Q37"/>
          <cell r="R37" t="str">
            <v>Guadalupano.  Only schedule on 1st Sunday of the month.</v>
          </cell>
          <cell r="S37" t="str">
            <v>requested to be removed 2013-08; serving again in 2018.</v>
          </cell>
        </row>
        <row r="38">
          <cell r="A38" t="str">
            <v>Active</v>
          </cell>
          <cell r="B38" t="str">
            <v>LEC</v>
          </cell>
          <cell r="D38" t="str">
            <v>Maxwell, Susan</v>
          </cell>
          <cell r="E38" t="str">
            <v>Susan Maxwell</v>
          </cell>
          <cell r="F38" t="str">
            <v>Expires 2025/02</v>
          </cell>
          <cell r="G38"/>
          <cell r="H38" t="str">
            <v>Austin, TX  78745</v>
          </cell>
          <cell r="I38" t="str">
            <v>smaxwell66@gmail.com</v>
          </cell>
          <cell r="J38" t="str">
            <v>512-922-0559</v>
          </cell>
          <cell r="K38"/>
          <cell r="L38" t="str">
            <v>512-922-0559</v>
          </cell>
          <cell r="M38"/>
          <cell r="N38" t="str">
            <v>11:15,</v>
          </cell>
          <cell r="O38">
            <v>8</v>
          </cell>
          <cell r="P38" t="str">
            <v/>
          </cell>
          <cell r="Q38"/>
          <cell r="R38"/>
          <cell r="S38"/>
        </row>
        <row r="39">
          <cell r="A39" t="str">
            <v>Active</v>
          </cell>
          <cell r="B39" t="str">
            <v>LEC</v>
          </cell>
          <cell r="D39" t="str">
            <v>McCutchen, Mila Rios</v>
          </cell>
          <cell r="E39" t="str">
            <v>Mila McCutchen</v>
          </cell>
          <cell r="F39" t="str">
            <v>Expires 2024/05</v>
          </cell>
          <cell r="G39"/>
          <cell r="H39"/>
          <cell r="I39" t="str">
            <v>milamccutchen@gmail.com</v>
          </cell>
          <cell r="J39" t="str">
            <v>512-413-1548</v>
          </cell>
          <cell r="K39"/>
          <cell r="L39" t="str">
            <v>512-413-1548</v>
          </cell>
          <cell r="M39"/>
          <cell r="N39" t="str">
            <v>9:30, 5,</v>
          </cell>
          <cell r="O39">
            <v>8</v>
          </cell>
          <cell r="P39" t="str">
            <v/>
          </cell>
          <cell r="Q39"/>
          <cell r="R39"/>
          <cell r="S39"/>
        </row>
        <row r="40">
          <cell r="A40" t="str">
            <v>Active</v>
          </cell>
          <cell r="B40" t="str">
            <v>LEC EM</v>
          </cell>
          <cell r="D40" t="str">
            <v>McNally, Angela</v>
          </cell>
          <cell r="E40" t="str">
            <v>Angela McNally</v>
          </cell>
          <cell r="F40" t="str">
            <v>Expires 2025/04</v>
          </cell>
          <cell r="G40" t="str">
            <v>509 E. Live Oak St</v>
          </cell>
          <cell r="H40" t="str">
            <v>Austin, TX 78704</v>
          </cell>
          <cell r="I40" t="str">
            <v>avegamcnally@yahoo.com</v>
          </cell>
          <cell r="J40" t="str">
            <v>508-878-2322</v>
          </cell>
          <cell r="K40"/>
          <cell r="L40"/>
          <cell r="M40"/>
          <cell r="N40" t="str">
            <v>Vg,</v>
          </cell>
          <cell r="O40"/>
          <cell r="P40" t="str">
            <v>EM</v>
          </cell>
          <cell r="Q40" t="str">
            <v>EM</v>
          </cell>
          <cell r="R40" t="str">
            <v>Lectors at noon Mass on Tuesday and Thursday.</v>
          </cell>
          <cell r="S40"/>
        </row>
        <row r="41">
          <cell r="A41" t="str">
            <v>Active</v>
          </cell>
          <cell r="B41" t="str">
            <v>LEC</v>
          </cell>
          <cell r="D41" t="str">
            <v>Miller, Peggy</v>
          </cell>
          <cell r="E41" t="str">
            <v>Peggy Miller</v>
          </cell>
          <cell r="F41" t="str">
            <v>Expires 2024/04</v>
          </cell>
          <cell r="G41" t="str">
            <v>1221 S. Congress Ave #513</v>
          </cell>
          <cell r="H41" t="str">
            <v>Austin</v>
          </cell>
          <cell r="I41" t="str">
            <v>plilygrace@gmail.com</v>
          </cell>
          <cell r="J41" t="str">
            <v>512-940-1645</v>
          </cell>
          <cell r="K41" t="str">
            <v>512-382-5420</v>
          </cell>
          <cell r="L41" t="str">
            <v>512-940-1645</v>
          </cell>
          <cell r="M41"/>
          <cell r="N41" t="str">
            <v>11:15,</v>
          </cell>
          <cell r="O41">
            <v>8</v>
          </cell>
          <cell r="P41" t="str">
            <v>LEC</v>
          </cell>
          <cell r="Q41"/>
          <cell r="R41"/>
          <cell r="S41"/>
        </row>
        <row r="42">
          <cell r="A42" t="str">
            <v>New</v>
          </cell>
          <cell r="B42" t="str">
            <v>LEC</v>
          </cell>
          <cell r="D42" t="str">
            <v>Montoya, Ethan</v>
          </cell>
          <cell r="E42" t="str">
            <v>Ethan Montoya*</v>
          </cell>
          <cell r="F42" t="str">
            <v>Expires 2025-02</v>
          </cell>
          <cell r="G42" t="str">
            <v>Sent 9-24</v>
          </cell>
          <cell r="H42"/>
          <cell r="I42" t="str">
            <v>ethan.s.montoya@gmail.com</v>
          </cell>
          <cell r="J42"/>
          <cell r="K42"/>
          <cell r="L42"/>
          <cell r="M42"/>
          <cell r="N42" t="str">
            <v>5,</v>
          </cell>
          <cell r="O42"/>
          <cell r="P42" t="str">
            <v/>
          </cell>
          <cell r="Q42"/>
          <cell r="R42"/>
          <cell r="S42"/>
        </row>
        <row r="43">
          <cell r="A43" t="str">
            <v>Active</v>
          </cell>
          <cell r="B43" t="str">
            <v>LEC</v>
          </cell>
          <cell r="D43" t="str">
            <v>Muras, Stephanie</v>
          </cell>
          <cell r="E43" t="str">
            <v>Stephanie Muras</v>
          </cell>
          <cell r="F43" t="str">
            <v>Expires 2023-12</v>
          </cell>
          <cell r="G43"/>
          <cell r="H43"/>
          <cell r="I43" t="str">
            <v>stephanie.muras2011@gmail.com</v>
          </cell>
          <cell r="J43" t="str">
            <v>512-496-3879</v>
          </cell>
          <cell r="K43"/>
          <cell r="L43"/>
          <cell r="M43"/>
          <cell r="N43" t="str">
            <v>9:30,</v>
          </cell>
          <cell r="O43" t="str">
            <v>s</v>
          </cell>
          <cell r="P43" t="str">
            <v/>
          </cell>
          <cell r="Q43"/>
          <cell r="R43"/>
          <cell r="S43"/>
        </row>
        <row r="44">
          <cell r="A44" t="str">
            <v>Active</v>
          </cell>
          <cell r="B44" t="str">
            <v>LEC</v>
          </cell>
          <cell r="D44" t="str">
            <v>Ochoa, Chris</v>
          </cell>
          <cell r="E44" t="str">
            <v>Chris Ochoa</v>
          </cell>
          <cell r="F44" t="str">
            <v>Expires 2025/11</v>
          </cell>
          <cell r="I44" t="str">
            <v>chris.ochoa@gmail.com</v>
          </cell>
          <cell r="N44" t="str">
            <v>7:30,</v>
          </cell>
          <cell r="O44"/>
          <cell r="P44" t="str">
            <v/>
          </cell>
          <cell r="Q44"/>
          <cell r="R44"/>
          <cell r="S44"/>
        </row>
        <row r="45">
          <cell r="A45" t="str">
            <v>New-HF-all ok</v>
          </cell>
          <cell r="B45" t="str">
            <v>LEC</v>
          </cell>
          <cell r="D45" t="str">
            <v>Oldmixion, Douglas</v>
          </cell>
          <cell r="E45" t="str">
            <v>Douglas Oldmixon</v>
          </cell>
          <cell r="F45" t="str">
            <v>Expires 2025/10</v>
          </cell>
          <cell r="I45" t="str">
            <v>deo@austin.rr.com deo1958@gmail.com</v>
          </cell>
          <cell r="J45" t="str">
            <v>512-415-6960</v>
          </cell>
          <cell r="N45" t="str">
            <v>5, Vg, or any English</v>
          </cell>
          <cell r="P45" t="str">
            <v/>
          </cell>
          <cell r="Q45"/>
          <cell r="R45"/>
          <cell r="S45"/>
        </row>
        <row r="46">
          <cell r="A46" t="str">
            <v>Active</v>
          </cell>
          <cell r="B46" t="str">
            <v>LEC</v>
          </cell>
          <cell r="D46" t="str">
            <v>Palmer, Steve</v>
          </cell>
          <cell r="E46" t="str">
            <v>Steve Palmer</v>
          </cell>
          <cell r="F46" t="str">
            <v>Expires 2024/03</v>
          </cell>
          <cell r="G46" t="str">
            <v>6562 Needham Ln.</v>
          </cell>
          <cell r="H46" t="str">
            <v>Austin, TX  78739</v>
          </cell>
          <cell r="I46" t="str">
            <v>epalmer331@aol.com</v>
          </cell>
          <cell r="J46" t="str">
            <v>512-565-0361</v>
          </cell>
          <cell r="M46" t="str">
            <v>512-465-7596</v>
          </cell>
          <cell r="N46" t="str">
            <v>11:15, 9:30</v>
          </cell>
          <cell r="O46">
            <v>8</v>
          </cell>
          <cell r="P46" t="str">
            <v/>
          </cell>
          <cell r="Q46"/>
          <cell r="R46" t="str">
            <v>Do not take off of the schedule</v>
          </cell>
          <cell r="S46"/>
        </row>
        <row r="47">
          <cell r="A47" t="str">
            <v>Active</v>
          </cell>
          <cell r="B47" t="str">
            <v>LEC</v>
          </cell>
          <cell r="D47" t="str">
            <v>Pena, Rosa</v>
          </cell>
          <cell r="E47" t="str">
            <v>Rosa Pena</v>
          </cell>
          <cell r="F47" t="str">
            <v>Expires 2025/03</v>
          </cell>
          <cell r="G47" t="str">
            <v>6600 Casimir Cove</v>
          </cell>
          <cell r="H47" t="str">
            <v>Austin, TX  78739</v>
          </cell>
          <cell r="I47" t="str">
            <v>rpena4@austin.rr.com</v>
          </cell>
          <cell r="J47" t="str">
            <v>512-762-0856</v>
          </cell>
          <cell r="M47" t="str">
            <v>512-414-3025</v>
          </cell>
          <cell r="N47" t="str">
            <v>9:30, 7:30</v>
          </cell>
          <cell r="O47" t="str">
            <v>8</v>
          </cell>
          <cell r="P47" t="str">
            <v/>
          </cell>
          <cell r="Q47"/>
          <cell r="R47"/>
          <cell r="S47"/>
        </row>
        <row r="48">
          <cell r="A48" t="str">
            <v>Active</v>
          </cell>
          <cell r="B48" t="str">
            <v>LEC EM</v>
          </cell>
          <cell r="D48" t="str">
            <v>Pulich, Joyce</v>
          </cell>
          <cell r="E48" t="str">
            <v>Joyce Pulich</v>
          </cell>
          <cell r="F48" t="str">
            <v>Expires 2026/04</v>
          </cell>
          <cell r="G48" t="str">
            <v>2300 Westway Cr.</v>
          </cell>
          <cell r="H48" t="str">
            <v>Austin, TX  78704</v>
          </cell>
          <cell r="I48" t="str">
            <v>joycepulich@sbcglobal.net</v>
          </cell>
          <cell r="J48" t="str">
            <v>512-448-0904</v>
          </cell>
          <cell r="K48" t="str">
            <v>512-448-0904</v>
          </cell>
          <cell r="L48" t="str">
            <v>512-656-1776</v>
          </cell>
          <cell r="N48" t="str">
            <v>Vg, 7:30, 9:30,</v>
          </cell>
          <cell r="O48">
            <v>8</v>
          </cell>
          <cell r="P48" t="str">
            <v>EM</v>
          </cell>
          <cell r="Q48" t="str">
            <v>EM</v>
          </cell>
          <cell r="R48" t="str">
            <v xml:space="preserve"> Schedule with husband Warren</v>
          </cell>
          <cell r="S48"/>
        </row>
        <row r="49">
          <cell r="A49" t="str">
            <v>Active</v>
          </cell>
          <cell r="B49" t="str">
            <v>LEC</v>
          </cell>
          <cell r="D49" t="str">
            <v>Pulich, Warren</v>
          </cell>
          <cell r="E49" t="str">
            <v>Warren Pulich</v>
          </cell>
          <cell r="F49" t="str">
            <v>Expires 2026-07</v>
          </cell>
          <cell r="G49" t="str">
            <v>2300 Westway Cr.</v>
          </cell>
          <cell r="H49" t="str">
            <v>Austin, TX  78704</v>
          </cell>
          <cell r="I49" t="str">
            <v>wmpulich@sbcglobal.net</v>
          </cell>
          <cell r="J49" t="str">
            <v>512-448-0904</v>
          </cell>
          <cell r="N49" t="str">
            <v>Vg, 9:30</v>
          </cell>
          <cell r="O49">
            <v>8</v>
          </cell>
          <cell r="P49" t="str">
            <v>EM</v>
          </cell>
          <cell r="Q49"/>
          <cell r="R49" t="str">
            <v>wife Joyce - Schedule together. Schedule at 9:30 as well as Vg.</v>
          </cell>
          <cell r="S49"/>
        </row>
        <row r="50">
          <cell r="A50" t="str">
            <v>Active</v>
          </cell>
          <cell r="B50" t="str">
            <v>LEC EM</v>
          </cell>
          <cell r="D50" t="str">
            <v>Quintanilla, Rafael</v>
          </cell>
          <cell r="E50" t="str">
            <v>Rafael Quintanilla</v>
          </cell>
          <cell r="F50" t="str">
            <v>Expires 2026/06</v>
          </cell>
          <cell r="G50" t="str">
            <v>904 Bluebird Drive</v>
          </cell>
          <cell r="H50" t="str">
            <v>Manchaca, TX 78652</v>
          </cell>
          <cell r="I50" t="str">
            <v>rafa904.rq@gmail.com</v>
          </cell>
          <cell r="J50" t="str">
            <v>512-443-2234</v>
          </cell>
          <cell r="K50" t="str">
            <v>512-443-2234</v>
          </cell>
          <cell r="L50" t="str">
            <v>512-917-3352</v>
          </cell>
          <cell r="M50" t="str">
            <v>512-804-4426</v>
          </cell>
          <cell r="N50" t="str">
            <v>9:30,</v>
          </cell>
          <cell r="O50">
            <v>8</v>
          </cell>
          <cell r="P50" t="str">
            <v>EM</v>
          </cell>
          <cell r="Q50" t="str">
            <v>EM</v>
          </cell>
          <cell r="R50" t="str">
            <v>Married to Ruth in Dec. 2022. May be moving to N. Austin.      Diana Borja(wife)(deceased)</v>
          </cell>
          <cell r="S50"/>
        </row>
        <row r="51">
          <cell r="A51" t="str">
            <v>Active</v>
          </cell>
          <cell r="B51" t="str">
            <v>LEC EM</v>
          </cell>
          <cell r="D51" t="str">
            <v>Quintanilla, Ruth</v>
          </cell>
          <cell r="E51" t="str">
            <v>Ruth Quintanilla</v>
          </cell>
          <cell r="F51" t="str">
            <v>Expires 2026/04</v>
          </cell>
          <cell r="G51" t="str">
            <v>904 Bluebird Drive</v>
          </cell>
          <cell r="H51" t="str">
            <v>Manchaca, TX 78652</v>
          </cell>
          <cell r="I51" t="str">
            <v>ratakeda@msn.com</v>
          </cell>
          <cell r="J51" t="str">
            <v>512-443-2234</v>
          </cell>
          <cell r="K51" t="str">
            <v>512-443-2234</v>
          </cell>
          <cell r="L51" t="str">
            <v>512-917-3352</v>
          </cell>
          <cell r="M51" t="str">
            <v>512-804-4426</v>
          </cell>
          <cell r="N51" t="str">
            <v>9:30,</v>
          </cell>
          <cell r="O51">
            <v>8</v>
          </cell>
          <cell r="P51" t="str">
            <v>EM</v>
          </cell>
          <cell r="Q51" t="str">
            <v>EM</v>
          </cell>
          <cell r="R51" t="str">
            <v>Married to Ruth in Dec. 2022. May be moving to N. Austin.      Diana Borja(wife)(deceased)</v>
          </cell>
          <cell r="S51"/>
        </row>
        <row r="52">
          <cell r="A52" t="str">
            <v>Active</v>
          </cell>
          <cell r="B52" t="str">
            <v>LEC</v>
          </cell>
          <cell r="D52" t="str">
            <v>Reyes, Ellen</v>
          </cell>
          <cell r="E52" t="str">
            <v>Ellen Reyes</v>
          </cell>
          <cell r="F52" t="str">
            <v>Expires 2024/07</v>
          </cell>
          <cell r="H52" t="str">
            <v>Austin, TX  78745</v>
          </cell>
          <cell r="I52" t="str">
            <v>eelnreyes@yahoo.com</v>
          </cell>
          <cell r="J52" t="str">
            <v>512-293-9690</v>
          </cell>
          <cell r="N52" t="str">
            <v>9:30, 7:30, 11:15, Vg, 5</v>
          </cell>
          <cell r="O52">
            <v>8</v>
          </cell>
          <cell r="P52" t="str">
            <v/>
          </cell>
          <cell r="Q52"/>
          <cell r="R52" t="str">
            <v>Can do 7:30 once a month</v>
          </cell>
          <cell r="S52"/>
        </row>
        <row r="53">
          <cell r="A53" t="str">
            <v>Active</v>
          </cell>
          <cell r="B53" t="str">
            <v>LEC EM</v>
          </cell>
          <cell r="D53" t="str">
            <v>Riojas, Rafael</v>
          </cell>
          <cell r="E53" t="str">
            <v>Rafael Riojas</v>
          </cell>
          <cell r="F53" t="str">
            <v>Expires 2024/05</v>
          </cell>
          <cell r="G53" t="str">
            <v>5519 Hitcher Bend</v>
          </cell>
          <cell r="H53" t="str">
            <v>Austin, TX  78749</v>
          </cell>
          <cell r="I53" t="str">
            <v>riojas91@gmail.com</v>
          </cell>
          <cell r="J53" t="str">
            <v>512-762-3706</v>
          </cell>
          <cell r="K53" t="str">
            <v>512-762-3706</v>
          </cell>
          <cell r="L53" t="str">
            <v>512-827-9192</v>
          </cell>
          <cell r="N53" t="str">
            <v>9:30,</v>
          </cell>
          <cell r="O53">
            <v>8</v>
          </cell>
          <cell r="P53" t="str">
            <v>EM</v>
          </cell>
          <cell r="Q53" t="str">
            <v>EM</v>
          </cell>
          <cell r="R53"/>
          <cell r="S53"/>
        </row>
        <row r="54">
          <cell r="A54" t="str">
            <v>Active</v>
          </cell>
          <cell r="B54" t="str">
            <v>LEC</v>
          </cell>
          <cell r="D54" t="str">
            <v>Robledo, Rebecca</v>
          </cell>
          <cell r="E54" t="str">
            <v>Rebecca Robledo</v>
          </cell>
          <cell r="F54" t="str">
            <v>Expires 2025/07</v>
          </cell>
          <cell r="I54" t="str">
            <v>rebarob66@hotmail.com</v>
          </cell>
          <cell r="J54" t="str">
            <v>915-345-4347</v>
          </cell>
          <cell r="N54" t="str">
            <v>11:15,</v>
          </cell>
          <cell r="P54" t="str">
            <v/>
          </cell>
          <cell r="Q54"/>
          <cell r="R54"/>
          <cell r="S54"/>
        </row>
        <row r="55">
          <cell r="A55" t="str">
            <v>Active</v>
          </cell>
          <cell r="B55" t="str">
            <v>LEC EM</v>
          </cell>
          <cell r="D55" t="str">
            <v>Rockwell, Dorcas</v>
          </cell>
          <cell r="E55" t="str">
            <v>Dorcas Rockwell</v>
          </cell>
          <cell r="F55" t="str">
            <v>Expires 2026/05</v>
          </cell>
          <cell r="G55" t="str">
            <v>9709-B Nightjar Dr.</v>
          </cell>
          <cell r="H55" t="str">
            <v>Austin, TX  78748</v>
          </cell>
          <cell r="I55" t="str">
            <v>lilajaneisabelle@yahoo.com</v>
          </cell>
          <cell r="J55" t="str">
            <v>512-282-4283</v>
          </cell>
          <cell r="K55" t="str">
            <v>512-282-4283</v>
          </cell>
          <cell r="L55" t="str">
            <v>512-663-3783</v>
          </cell>
          <cell r="M55" t="str">
            <v>512-854-7603</v>
          </cell>
          <cell r="N55" t="str">
            <v>5, Vg</v>
          </cell>
          <cell r="O55">
            <v>8</v>
          </cell>
          <cell r="P55" t="str">
            <v>EM</v>
          </cell>
          <cell r="Q55" t="str">
            <v>EM, Sacristan</v>
          </cell>
          <cell r="R55"/>
          <cell r="S55"/>
        </row>
        <row r="56">
          <cell r="A56" t="str">
            <v>Active</v>
          </cell>
          <cell r="B56" t="str">
            <v>LEC</v>
          </cell>
          <cell r="D56" t="str">
            <v>Saldana, Francisco</v>
          </cell>
          <cell r="E56" t="str">
            <v>Francisco Saldana</v>
          </cell>
          <cell r="F56" t="str">
            <v>Expires 2026-08</v>
          </cell>
          <cell r="G56" t="str">
            <v>119 Silver Spur Cv</v>
          </cell>
          <cell r="H56" t="str">
            <v>Cedar Creek, Tx 78612</v>
          </cell>
          <cell r="I56" t="str">
            <v>Franciscosaldana83@gmail.com</v>
          </cell>
          <cell r="J56" t="str">
            <v>512-785-8107</v>
          </cell>
          <cell r="K56"/>
          <cell r="L56"/>
          <cell r="M56"/>
          <cell r="N56" t="str">
            <v>1,</v>
          </cell>
          <cell r="O56"/>
          <cell r="P56" t="str">
            <v/>
          </cell>
          <cell r="Q56"/>
          <cell r="R56"/>
          <cell r="S56"/>
        </row>
        <row r="57">
          <cell r="A57" t="str">
            <v>Active</v>
          </cell>
          <cell r="B57" t="str">
            <v>LEC</v>
          </cell>
          <cell r="D57" t="str">
            <v>Sanchez-Navarro, Quita</v>
          </cell>
          <cell r="E57" t="str">
            <v>Quita Sanchez-Navarro</v>
          </cell>
          <cell r="F57" t="str">
            <v>Expires 2026/06</v>
          </cell>
          <cell r="G57" t="str">
            <v>9305  Notches Dr</v>
          </cell>
          <cell r="H57" t="str">
            <v>Austin, TX 78748</v>
          </cell>
          <cell r="I57" t="str">
            <v>qsancheznavarro@gmail.com</v>
          </cell>
          <cell r="J57" t="str">
            <v>512-750-5419</v>
          </cell>
          <cell r="L57" t="str">
            <v>512-245-2208</v>
          </cell>
          <cell r="N57" t="str">
            <v>11:15,</v>
          </cell>
          <cell r="O57">
            <v>3</v>
          </cell>
          <cell r="P57" t="str">
            <v>EM</v>
          </cell>
          <cell r="Q57" t="str">
            <v>EM</v>
          </cell>
          <cell r="R57" t="str">
            <v>Only schedule as lector. 2012-04</v>
          </cell>
          <cell r="S57"/>
        </row>
        <row r="58">
          <cell r="A58" t="str">
            <v>New</v>
          </cell>
          <cell r="B58" t="str">
            <v>LEC EM</v>
          </cell>
          <cell r="D58" t="str">
            <v>Smith, Elizabeth Ann</v>
          </cell>
          <cell r="E58" t="str">
            <v>Elizabeth Ann Smith*</v>
          </cell>
          <cell r="F58" t="str">
            <v>Expires 2026-07</v>
          </cell>
          <cell r="G58" t="str">
            <v>Sent 9-24</v>
          </cell>
          <cell r="I58" t="str">
            <v>3eatslh4@gmail.com</v>
          </cell>
          <cell r="J58" t="str">
            <v>512-947-6217</v>
          </cell>
          <cell r="N58" t="str">
            <v>7:30,</v>
          </cell>
          <cell r="O58"/>
          <cell r="P58" t="str">
            <v>EM</v>
          </cell>
          <cell r="Q58" t="str">
            <v>EM</v>
          </cell>
          <cell r="R58" t="str">
            <v>Needs 1 Sunday "off" per month</v>
          </cell>
          <cell r="S58"/>
        </row>
        <row r="59">
          <cell r="A59" t="str">
            <v>Active</v>
          </cell>
          <cell r="B59" t="str">
            <v>LEC</v>
          </cell>
          <cell r="D59" t="str">
            <v>Streit, Emma</v>
          </cell>
          <cell r="E59" t="str">
            <v>Emma Streit</v>
          </cell>
          <cell r="F59" t="str">
            <v>Expires 2025/07</v>
          </cell>
          <cell r="G59" t="str">
            <v>2400E 6th #522</v>
          </cell>
          <cell r="H59" t="str">
            <v>Austin, Tx 78702</v>
          </cell>
          <cell r="I59" t="str">
            <v>emmagstreit@gmail.com</v>
          </cell>
          <cell r="J59" t="str">
            <v>404-578-9621</v>
          </cell>
          <cell r="K59"/>
          <cell r="L59"/>
          <cell r="M59"/>
          <cell r="N59" t="str">
            <v>5, 9:30, 11:15,</v>
          </cell>
          <cell r="O59" t="str">
            <v>s</v>
          </cell>
          <cell r="P59" t="str">
            <v/>
          </cell>
          <cell r="Q59"/>
          <cell r="R59"/>
          <cell r="S59"/>
        </row>
        <row r="60">
          <cell r="A60" t="str">
            <v>Active</v>
          </cell>
          <cell r="B60" t="str">
            <v>LEC</v>
          </cell>
          <cell r="D60" t="str">
            <v>Torres, Cristina</v>
          </cell>
          <cell r="E60" t="str">
            <v>Cristina Torres</v>
          </cell>
          <cell r="F60" t="str">
            <v>Expires 2025/07</v>
          </cell>
          <cell r="G60" t="str">
            <v>4901 Copperbend Blvd</v>
          </cell>
          <cell r="H60" t="str">
            <v>Austin, Tx 78749</v>
          </cell>
          <cell r="I60" t="str">
            <v>Torrescristina_16@yahoo.com</v>
          </cell>
          <cell r="J60" t="str">
            <v>512-971-2324</v>
          </cell>
          <cell r="K60"/>
          <cell r="L60"/>
          <cell r="M60"/>
          <cell r="N60" t="str">
            <v>1,</v>
          </cell>
          <cell r="O60"/>
          <cell r="P60" t="str">
            <v/>
          </cell>
          <cell r="Q60"/>
          <cell r="R60"/>
          <cell r="S60"/>
        </row>
        <row r="61">
          <cell r="A61" t="str">
            <v>Active</v>
          </cell>
          <cell r="B61" t="str">
            <v>LEC</v>
          </cell>
          <cell r="D61" t="str">
            <v>Truong, Kathy</v>
          </cell>
          <cell r="E61" t="str">
            <v>Kathy Truong</v>
          </cell>
          <cell r="F61" t="str">
            <v>Expires 2025/08</v>
          </cell>
          <cell r="G61" t="str">
            <v>5616 S1st #7</v>
          </cell>
          <cell r="H61" t="str">
            <v>Austin, Tx 78745</v>
          </cell>
          <cell r="I61" t="str">
            <v>ktruong.yvy@gmail.com</v>
          </cell>
          <cell r="J61" t="str">
            <v>316-308-1882</v>
          </cell>
          <cell r="K61"/>
          <cell r="L61"/>
          <cell r="M61"/>
          <cell r="N61" t="str">
            <v>11:15,</v>
          </cell>
          <cell r="O61" t="str">
            <v>s</v>
          </cell>
          <cell r="P61" t="str">
            <v/>
          </cell>
          <cell r="Q61"/>
          <cell r="R61"/>
          <cell r="S61"/>
        </row>
        <row r="62">
          <cell r="A62" t="str">
            <v>Active</v>
          </cell>
          <cell r="B62" t="str">
            <v>LEC</v>
          </cell>
          <cell r="D62" t="str">
            <v>Tucker, Cindy</v>
          </cell>
          <cell r="E62" t="str">
            <v>Cindy Tucker</v>
          </cell>
          <cell r="F62" t="str">
            <v>Expires 2024/01</v>
          </cell>
          <cell r="G62" t="str">
            <v>6308 Needham Ln</v>
          </cell>
          <cell r="H62" t="str">
            <v>Austin, Tx 78739</v>
          </cell>
          <cell r="I62" t="str">
            <v>tuckercindya@gmail.com</v>
          </cell>
          <cell r="J62" t="str">
            <v>512-731-8075</v>
          </cell>
          <cell r="K62"/>
          <cell r="L62"/>
          <cell r="M62"/>
          <cell r="N62" t="str">
            <v>9:30, 11:15, 5</v>
          </cell>
          <cell r="O62" t="str">
            <v>s</v>
          </cell>
          <cell r="P62" t="str">
            <v>EM</v>
          </cell>
          <cell r="Q62"/>
          <cell r="R62" t="str">
            <v>Only schedule as Lector</v>
          </cell>
          <cell r="S62"/>
        </row>
        <row r="63">
          <cell r="A63" t="str">
            <v>Active</v>
          </cell>
          <cell r="B63" t="str">
            <v>LEC</v>
          </cell>
          <cell r="D63" t="str">
            <v>Vasquez, Deloise</v>
          </cell>
          <cell r="E63" t="str">
            <v>Deloise Vasquez</v>
          </cell>
          <cell r="F63" t="str">
            <v>Expires 2026/04</v>
          </cell>
          <cell r="G63" t="str">
            <v>10101 Annie Oakley Trail</v>
          </cell>
          <cell r="H63" t="str">
            <v>Austin, TX  78753</v>
          </cell>
          <cell r="I63" t="str">
            <v>DVasquez12@earthlink.net</v>
          </cell>
          <cell r="J63" t="str">
            <v>512-835-5821</v>
          </cell>
          <cell r="N63" t="str">
            <v>11:15,</v>
          </cell>
          <cell r="O63">
            <v>8</v>
          </cell>
          <cell r="P63" t="str">
            <v/>
          </cell>
          <cell r="Q63"/>
          <cell r="R63" t="str">
            <v>Schedul;e with husband Ev Lunning</v>
          </cell>
          <cell r="S63"/>
        </row>
        <row r="64">
          <cell r="A64" t="str">
            <v>New</v>
          </cell>
          <cell r="B64" t="str">
            <v>LEC</v>
          </cell>
          <cell r="D64" t="str">
            <v>Velasquez, Alex</v>
          </cell>
          <cell r="E64" t="str">
            <v>Alex Velasquez*</v>
          </cell>
          <cell r="F64" t="str">
            <v>Expires 2024-06</v>
          </cell>
          <cell r="I64" t="str">
            <v>alexmildred03@gmail.com</v>
          </cell>
          <cell r="J64" t="str">
            <v>737-497-1591</v>
          </cell>
          <cell r="N64" t="str">
            <v>1,</v>
          </cell>
          <cell r="O64"/>
          <cell r="P64" t="str">
            <v/>
          </cell>
          <cell r="Q64"/>
          <cell r="R64"/>
          <cell r="S64"/>
        </row>
        <row r="65">
          <cell r="A65" t="str">
            <v>New</v>
          </cell>
          <cell r="B65" t="str">
            <v>LEC EM</v>
          </cell>
          <cell r="D65" t="str">
            <v>Zachmann, Alaina</v>
          </cell>
          <cell r="E65" t="str">
            <v>Alaina Zachmann*</v>
          </cell>
          <cell r="F65" t="str">
            <v>Expires 2024/10</v>
          </cell>
          <cell r="I65" t="str">
            <v>alaina.zachmann@gmail.com</v>
          </cell>
          <cell r="J65" t="str">
            <v>512-839-2646</v>
          </cell>
          <cell r="N65" t="str">
            <v>7:30, 9:30,</v>
          </cell>
          <cell r="O65"/>
          <cell r="P65" t="str">
            <v>EM</v>
          </cell>
          <cell r="Q65" t="str">
            <v>EM</v>
          </cell>
          <cell r="R65"/>
          <cell r="S65"/>
        </row>
        <row r="66">
          <cell r="A66" t="str">
            <v>Active</v>
          </cell>
          <cell r="B66" t="str">
            <v>LEC</v>
          </cell>
          <cell r="D66" t="str">
            <v>Kraft, Vanessa</v>
          </cell>
          <cell r="E66" t="str">
            <v>Vanessa Kraft</v>
          </cell>
          <cell r="F66" t="str">
            <v>Expires 2026-08</v>
          </cell>
          <cell r="I66" t="str">
            <v>gonzalez.van@gmail.com</v>
          </cell>
          <cell r="J66" t="str">
            <v>940-704-0760</v>
          </cell>
          <cell r="N66" t="str">
            <v>7:30,</v>
          </cell>
          <cell r="O66"/>
          <cell r="P66" t="str">
            <v/>
          </cell>
          <cell r="Q66"/>
          <cell r="R66"/>
          <cell r="S66"/>
        </row>
        <row r="67">
          <cell r="A67" t="str">
            <v>New-HF-needs EIM</v>
          </cell>
          <cell r="B67" t="str">
            <v>LEC</v>
          </cell>
          <cell r="D67" t="str">
            <v>Schrieber, Randy</v>
          </cell>
          <cell r="E67" t="str">
            <v>Randy Schreiber</v>
          </cell>
          <cell r="F67" t="str">
            <v>Expires 2026-10</v>
          </cell>
          <cell r="I67" t="str">
            <v>allowat.s@gmail.com</v>
          </cell>
          <cell r="J67" t="str">
            <v>512-944-2255</v>
          </cell>
          <cell r="N67" t="str">
            <v>9:30,</v>
          </cell>
          <cell r="P67" t="str">
            <v/>
          </cell>
          <cell r="Q67"/>
          <cell r="R67"/>
          <cell r="S67"/>
        </row>
        <row r="68">
          <cell r="A68" t="str">
            <v>New</v>
          </cell>
          <cell r="B68" t="str">
            <v>LEC</v>
          </cell>
          <cell r="D68" t="str">
            <v>Zarnowski, Andy</v>
          </cell>
          <cell r="E68" t="str">
            <v>Andy Zarnowski*</v>
          </cell>
          <cell r="F68" t="str">
            <v>Not in System</v>
          </cell>
          <cell r="G68" t="str">
            <v>Sent 9-24</v>
          </cell>
          <cell r="I68" t="str">
            <v>Zarnowski94@gmail.com</v>
          </cell>
          <cell r="J68" t="str">
            <v>708-446-8579</v>
          </cell>
          <cell r="N68" t="str">
            <v>9:30,</v>
          </cell>
          <cell r="O68"/>
          <cell r="P68" t="str">
            <v/>
          </cell>
          <cell r="Q68"/>
          <cell r="R68" t="str">
            <v>yes to email on schedule</v>
          </cell>
          <cell r="S68"/>
        </row>
        <row r="69">
          <cell r="E69"/>
          <cell r="F69" t="e">
            <v>#N/A</v>
          </cell>
          <cell r="I69"/>
          <cell r="O69"/>
          <cell r="P69">
            <v>0</v>
          </cell>
          <cell r="Q69"/>
          <cell r="R69"/>
          <cell r="S69"/>
        </row>
        <row r="70">
          <cell r="B70"/>
          <cell r="D70"/>
          <cell r="G70"/>
          <cell r="H70"/>
          <cell r="I70"/>
          <cell r="J70"/>
          <cell r="K70"/>
          <cell r="L70"/>
          <cell r="M70"/>
          <cell r="N70"/>
          <cell r="O70"/>
          <cell r="P70"/>
          <cell r="Q70"/>
          <cell r="R70"/>
          <cell r="S70"/>
        </row>
        <row r="71">
          <cell r="A71" t="str">
            <v>Weekdays</v>
          </cell>
          <cell r="B71" t="str">
            <v>LEC</v>
          </cell>
          <cell r="D71" t="str">
            <v>Castello, Gabriela</v>
          </cell>
          <cell r="E71" t="str">
            <v>Gabriella Castello*</v>
          </cell>
          <cell r="F71" t="str">
            <v>Expires 2026-09</v>
          </cell>
          <cell r="I71" t="str">
            <v>gabrielacastello126@gmail.com</v>
          </cell>
          <cell r="N71" t="str">
            <v>weekday 7am</v>
          </cell>
          <cell r="O71"/>
          <cell r="P71" t="str">
            <v/>
          </cell>
          <cell r="Q71"/>
          <cell r="R71"/>
          <cell r="S71"/>
        </row>
        <row r="72">
          <cell r="A72" t="str">
            <v>New-wait until next schedule</v>
          </cell>
          <cell r="B72" t="str">
            <v>LEC</v>
          </cell>
          <cell r="D72" t="str">
            <v>Pearce, Elliot</v>
          </cell>
          <cell r="E72" t="str">
            <v>Elliot Pearce*</v>
          </cell>
          <cell r="F72" t="str">
            <v>Need Workshop 1</v>
          </cell>
          <cell r="G72"/>
          <cell r="H72"/>
          <cell r="I72" t="str">
            <v>epearce335@gmail.com</v>
          </cell>
          <cell r="J72"/>
          <cell r="K72"/>
          <cell r="L72"/>
          <cell r="M72"/>
          <cell r="N72" t="str">
            <v>9:30,</v>
          </cell>
          <cell r="O72"/>
          <cell r="P72" t="str">
            <v/>
          </cell>
          <cell r="Q72"/>
          <cell r="R72" t="str">
            <v>Wife Nicole Pearce also a lector. Schedule together when possible.</v>
          </cell>
          <cell r="S72" t="str">
            <v>no response to email</v>
          </cell>
        </row>
        <row r="73">
          <cell r="A73" t="str">
            <v>New-wait until next schedule</v>
          </cell>
          <cell r="B73" t="str">
            <v>LEC</v>
          </cell>
          <cell r="D73" t="str">
            <v>Pearce, Nicole</v>
          </cell>
          <cell r="E73" t="str">
            <v>Nicole Pearce*</v>
          </cell>
          <cell r="F73" t="str">
            <v>Need Workshop 1</v>
          </cell>
          <cell r="G73"/>
          <cell r="H73"/>
          <cell r="I73" t="str">
            <v>nicolepearce34@gmail.com</v>
          </cell>
          <cell r="J73" t="str">
            <v>608-393-9560</v>
          </cell>
          <cell r="K73"/>
          <cell r="L73"/>
          <cell r="M73"/>
          <cell r="N73" t="str">
            <v>9:30,</v>
          </cell>
          <cell r="O73"/>
          <cell r="P73">
            <v>0</v>
          </cell>
          <cell r="Q73"/>
          <cell r="R73" t="str">
            <v>Husband Elliot Pearce also a lector. Schedule together when possible.</v>
          </cell>
          <cell r="S73" t="str">
            <v>no response to email</v>
          </cell>
        </row>
        <row r="74">
          <cell r="A74" t="str">
            <v>unsched-HF-2023-02</v>
          </cell>
          <cell r="B74" t="str">
            <v>LEC</v>
          </cell>
          <cell r="D74" t="str">
            <v>Carrizales, Angela</v>
          </cell>
          <cell r="E74" t="str">
            <v>Angela Carrizales</v>
          </cell>
          <cell r="F74" t="str">
            <v>Expires 2024/06</v>
          </cell>
          <cell r="G74" t="str">
            <v>7207 Sir Gawain</v>
          </cell>
          <cell r="H74" t="str">
            <v>Austin, TX 78745</v>
          </cell>
          <cell r="I74" t="str">
            <v>acrrzls@hotmail.com</v>
          </cell>
          <cell r="J74" t="str">
            <v>512-627-0273</v>
          </cell>
          <cell r="K74" t="str">
            <v>512-445-0273</v>
          </cell>
          <cell r="L74" t="str">
            <v>512-627-0273</v>
          </cell>
          <cell r="N74" t="str">
            <v>9:30,</v>
          </cell>
          <cell r="O74">
            <v>8</v>
          </cell>
          <cell r="P74" t="str">
            <v>LEC</v>
          </cell>
          <cell r="Q74" t="str">
            <v>EM</v>
          </cell>
          <cell r="R74" t="str">
            <v xml:space="preserve">
Please continue to keep me scheduled at the 9:30 mass only.
Please consider me still INACTIVE as a Eucharistic minister. 
2013-05</v>
          </cell>
          <cell r="S74" t="str">
            <v>2019-12-Please list both Sophia (altar server) and I (lector and Eucharistic minister) as Off the schedule but available to substitute.</v>
          </cell>
        </row>
        <row r="75">
          <cell r="A75" t="str">
            <v>unsched-HF-2023-02</v>
          </cell>
          <cell r="B75" t="str">
            <v>LEC EM</v>
          </cell>
          <cell r="D75" t="str">
            <v>Culpepper, Pat</v>
          </cell>
          <cell r="E75" t="str">
            <v>Pat Culpepper</v>
          </cell>
          <cell r="F75" t="str">
            <v>Expires 2026-07</v>
          </cell>
          <cell r="G75" t="str">
            <v>2212 Tallow Ct.</v>
          </cell>
          <cell r="H75" t="str">
            <v>Austin, TX  78744</v>
          </cell>
          <cell r="I75" t="str">
            <v>pculpepp@yahoo.com</v>
          </cell>
          <cell r="J75" t="str">
            <v>512-447-8188</v>
          </cell>
          <cell r="L75" t="str">
            <v>512-925-8636</v>
          </cell>
          <cell r="N75" t="str">
            <v>5,</v>
          </cell>
          <cell r="O75">
            <v>8</v>
          </cell>
          <cell r="P75" t="str">
            <v>LEC</v>
          </cell>
          <cell r="Q75" t="str">
            <v>EM</v>
          </cell>
          <cell r="R75" t="str">
            <v>2022-06 Still out due to COVID</v>
          </cell>
          <cell r="S75" t="str">
            <v>2023/02-don't schedule</v>
          </cell>
        </row>
        <row r="76">
          <cell r="A76" t="str">
            <v>b-sub list 2022</v>
          </cell>
          <cell r="B76" t="str">
            <v>LEC EM SAC</v>
          </cell>
          <cell r="D76" t="str">
            <v>Estrada, Rudy</v>
          </cell>
          <cell r="E76" t="str">
            <v>Rudy Estrada</v>
          </cell>
          <cell r="F76" t="str">
            <v>Expires 2024/06</v>
          </cell>
          <cell r="G76" t="str">
            <v>P O Box 503</v>
          </cell>
          <cell r="H76" t="str">
            <v>Austin, TX  78767</v>
          </cell>
          <cell r="I76" t="str">
            <v>re2942@aol.com</v>
          </cell>
          <cell r="J76" t="str">
            <v>512-762-2540</v>
          </cell>
          <cell r="K76" t="str">
            <v>512-268-6535 (phone to use is voicemail)</v>
          </cell>
          <cell r="L76" t="str">
            <v>512-762-2540</v>
          </cell>
          <cell r="M76" t="str">
            <v>512-445-3500</v>
          </cell>
          <cell r="N76" t="str">
            <v>9:30, 11:15</v>
          </cell>
          <cell r="O76">
            <v>8</v>
          </cell>
          <cell r="P76" t="str">
            <v>EM</v>
          </cell>
          <cell r="Q76" t="str">
            <v>EM</v>
          </cell>
          <cell r="R76"/>
          <cell r="S76"/>
        </row>
        <row r="77">
          <cell r="A77" t="str">
            <v>b-sub list 2022</v>
          </cell>
          <cell r="B77" t="str">
            <v>LEC</v>
          </cell>
          <cell r="D77" t="str">
            <v>Flores-Garcia, Yvette</v>
          </cell>
          <cell r="E77" t="str">
            <v>Yvette Flores</v>
          </cell>
          <cell r="F77" t="str">
            <v>Expires 2024/09</v>
          </cell>
          <cell r="H77" t="str">
            <v>Austin, TX  78745</v>
          </cell>
          <cell r="I77" t="str">
            <v>yfgarcia@gmail.com</v>
          </cell>
          <cell r="J77" t="str">
            <v>512-739-1159</v>
          </cell>
          <cell r="N77" t="str">
            <v>5,</v>
          </cell>
          <cell r="O77">
            <v>8</v>
          </cell>
          <cell r="P77" t="str">
            <v/>
          </cell>
          <cell r="Q77"/>
          <cell r="R77"/>
          <cell r="S77"/>
        </row>
        <row r="78">
          <cell r="A78" t="str">
            <v>b-sub list 2022</v>
          </cell>
          <cell r="B78" t="str">
            <v>LEC</v>
          </cell>
          <cell r="D78" t="str">
            <v>Kraft, Brandon</v>
          </cell>
          <cell r="E78" t="str">
            <v>Brandon Kraft</v>
          </cell>
          <cell r="F78" t="str">
            <v>Expires 2026/06</v>
          </cell>
          <cell r="I78" t="str">
            <v>bk@kraft.im</v>
          </cell>
          <cell r="J78" t="str">
            <v>940-704-1100</v>
          </cell>
          <cell r="N78" t="str">
            <v>7:30,</v>
          </cell>
          <cell r="O78">
            <v>8</v>
          </cell>
          <cell r="P78" t="str">
            <v/>
          </cell>
          <cell r="Q78"/>
          <cell r="R78" t="str">
            <v>Schedule with daughter Olivia</v>
          </cell>
          <cell r="S78"/>
        </row>
        <row r="79">
          <cell r="A79" t="str">
            <v>b-sub list 2022</v>
          </cell>
          <cell r="B79" t="str">
            <v>LEC</v>
          </cell>
          <cell r="D79" t="str">
            <v>Ruiz, Alyssa</v>
          </cell>
          <cell r="E79" t="str">
            <v>Alyssa Ruiz</v>
          </cell>
          <cell r="F79" t="str">
            <v>Expires 2025-07</v>
          </cell>
          <cell r="G79" t="str">
            <v>9303 Tea Rose Trail</v>
          </cell>
          <cell r="H79" t="str">
            <v>Austin, Tx 78748</v>
          </cell>
          <cell r="I79" t="str">
            <v>aruiz@alumni.nd.edu</v>
          </cell>
          <cell r="J79" t="str">
            <v>512-627-8050</v>
          </cell>
          <cell r="N79" t="str">
            <v>5,</v>
          </cell>
          <cell r="O79" t="str">
            <v>8</v>
          </cell>
          <cell r="P79" t="str">
            <v/>
          </cell>
          <cell r="Q79" t="str">
            <v>Youth leader</v>
          </cell>
          <cell r="R79"/>
          <cell r="S79"/>
        </row>
        <row r="80">
          <cell r="A80" t="str">
            <v>unsched-has covid long tern</v>
          </cell>
          <cell r="B80" t="str">
            <v>LEC</v>
          </cell>
          <cell r="D80" t="str">
            <v>Iaccino, Gina</v>
          </cell>
          <cell r="E80" t="str">
            <v>Gina Iaccino</v>
          </cell>
          <cell r="F80" t="str">
            <v>Expires 2024/03</v>
          </cell>
          <cell r="G80" t="str">
            <v>3809 S IH35 #2070 78741</v>
          </cell>
          <cell r="I80" t="str">
            <v>gina.maria7321@gmail.com</v>
          </cell>
          <cell r="J80" t="str">
            <v>832-683-3944</v>
          </cell>
          <cell r="N80" t="str">
            <v>11:15, 5,</v>
          </cell>
          <cell r="O80" t="str">
            <v>s</v>
          </cell>
          <cell r="P80" t="str">
            <v/>
          </cell>
        </row>
        <row r="81">
          <cell r="A81" t="str">
            <v>sub</v>
          </cell>
          <cell r="B81" t="str">
            <v>LEC</v>
          </cell>
          <cell r="D81" t="str">
            <v>Hooper, Samuel</v>
          </cell>
          <cell r="E81" t="str">
            <v>Samuel Hooper</v>
          </cell>
          <cell r="F81" t="str">
            <v>Expires 2025/07</v>
          </cell>
          <cell r="G81"/>
          <cell r="H81"/>
          <cell r="I81" t="str">
            <v>s.j.h.hooper@gmail.com</v>
          </cell>
          <cell r="J81" t="str">
            <v>202-456-8340</v>
          </cell>
          <cell r="K81"/>
          <cell r="L81"/>
          <cell r="M81"/>
          <cell r="N81" t="str">
            <v>5, 11:15,</v>
          </cell>
          <cell r="O81" t="str">
            <v>s</v>
          </cell>
          <cell r="P81" t="str">
            <v/>
          </cell>
        </row>
        <row r="82">
          <cell r="A82" t="str">
            <v>Problems</v>
          </cell>
          <cell r="B82" t="str">
            <v>LEC</v>
          </cell>
          <cell r="D82" t="str">
            <v>Mosing, Abigail</v>
          </cell>
          <cell r="E82" t="str">
            <v>Abigail Mosing</v>
          </cell>
          <cell r="F82" t="str">
            <v>None</v>
          </cell>
          <cell r="G82" t="str">
            <v>1621 E 6th St #1439</v>
          </cell>
          <cell r="H82" t="str">
            <v>Austin, Tx 78702</v>
          </cell>
          <cell r="I82" t="str">
            <v>abby.mosing@gmail.com</v>
          </cell>
          <cell r="J82" t="str">
            <v>512-694-4580</v>
          </cell>
          <cell r="N82" t="str">
            <v>any English</v>
          </cell>
          <cell r="O82" t="str">
            <v>s</v>
          </cell>
          <cell r="P82" t="str">
            <v/>
          </cell>
          <cell r="Q82"/>
          <cell r="R82"/>
          <cell r="S82"/>
        </row>
        <row r="83">
          <cell r="B83"/>
          <cell r="D83"/>
          <cell r="E83"/>
          <cell r="F83"/>
          <cell r="G83"/>
          <cell r="H83"/>
          <cell r="I83"/>
          <cell r="J83"/>
          <cell r="K83"/>
          <cell r="L83"/>
          <cell r="M83"/>
          <cell r="N83"/>
          <cell r="O83"/>
          <cell r="P83"/>
          <cell r="Q83"/>
          <cell r="R83"/>
          <cell r="S83"/>
        </row>
        <row r="88">
          <cell r="B88"/>
          <cell r="D88"/>
          <cell r="G88"/>
          <cell r="H88"/>
          <cell r="I88"/>
          <cell r="J88"/>
          <cell r="K88"/>
          <cell r="L88"/>
          <cell r="M88"/>
          <cell r="N88"/>
          <cell r="O88"/>
          <cell r="P88"/>
          <cell r="Q88"/>
          <cell r="R88"/>
        </row>
        <row r="90">
          <cell r="B90" t="str">
            <v>cleaned up July 2022</v>
          </cell>
        </row>
        <row r="92">
          <cell r="B92" t="str">
            <v>active count</v>
          </cell>
        </row>
        <row r="93">
          <cell r="B93">
            <v>8</v>
          </cell>
        </row>
        <row r="94">
          <cell r="B94">
            <v>5</v>
          </cell>
        </row>
        <row r="95">
          <cell r="B95">
            <v>12</v>
          </cell>
        </row>
        <row r="96">
          <cell r="B96">
            <v>14</v>
          </cell>
        </row>
        <row r="97">
          <cell r="B97">
            <v>8</v>
          </cell>
        </row>
        <row r="98">
          <cell r="B98">
            <v>6</v>
          </cell>
        </row>
        <row r="101">
          <cell r="D101">
            <v>53</v>
          </cell>
        </row>
        <row r="102">
          <cell r="D102">
            <v>52</v>
          </cell>
          <cell r="E102" t="str">
            <v># of active lectors</v>
          </cell>
          <cell r="F102" t="str">
            <v>Desired #</v>
          </cell>
          <cell r="G102"/>
          <cell r="H102" t="str">
            <v>1st Preference</v>
          </cell>
          <cell r="I102" t="str">
            <v>Additional who can do:</v>
          </cell>
          <cell r="J102" t="str">
            <v>also EMs</v>
          </cell>
          <cell r="K102" t="str">
            <v>Lector count:</v>
          </cell>
          <cell r="L102" t="str">
            <v>(ideal = 8, ok = 6)</v>
          </cell>
        </row>
        <row r="103">
          <cell r="A103">
            <v>0</v>
          </cell>
          <cell r="B103" t="str">
            <v>Hardcopies</v>
          </cell>
          <cell r="D103">
            <v>1</v>
          </cell>
          <cell r="E103" t="str">
            <v># active with email</v>
          </cell>
          <cell r="F103">
            <v>9</v>
          </cell>
          <cell r="G103" t="str">
            <v>VG</v>
          </cell>
          <cell r="H103">
            <v>8</v>
          </cell>
          <cell r="I103">
            <v>6</v>
          </cell>
          <cell r="J103">
            <v>5</v>
          </cell>
          <cell r="K103">
            <v>5.5</v>
          </cell>
        </row>
        <row r="104">
          <cell r="A104">
            <v>10</v>
          </cell>
          <cell r="B104" t="str">
            <v>EXTRA</v>
          </cell>
          <cell r="D104">
            <v>0</v>
          </cell>
          <cell r="E104" t="str">
            <v># without email</v>
          </cell>
          <cell r="F104">
            <v>9</v>
          </cell>
          <cell r="G104">
            <v>0.3125</v>
          </cell>
          <cell r="H104">
            <v>5</v>
          </cell>
          <cell r="I104">
            <v>4</v>
          </cell>
          <cell r="J104">
            <v>5</v>
          </cell>
          <cell r="K104">
            <v>2.5</v>
          </cell>
        </row>
        <row r="105">
          <cell r="D105">
            <v>54</v>
          </cell>
          <cell r="E105" t="str">
            <v># of unscheduled lectors</v>
          </cell>
          <cell r="F105">
            <v>9</v>
          </cell>
          <cell r="G105">
            <v>0.39583333333333331</v>
          </cell>
          <cell r="H105">
            <v>12</v>
          </cell>
          <cell r="I105">
            <v>4</v>
          </cell>
          <cell r="J105">
            <v>6</v>
          </cell>
          <cell r="K105">
            <v>9</v>
          </cell>
        </row>
        <row r="106">
          <cell r="D106">
            <v>53</v>
          </cell>
          <cell r="F106">
            <v>9</v>
          </cell>
          <cell r="G106">
            <v>0.46875</v>
          </cell>
          <cell r="H106">
            <v>14</v>
          </cell>
          <cell r="I106">
            <v>5</v>
          </cell>
          <cell r="J106">
            <v>6</v>
          </cell>
          <cell r="K106">
            <v>11</v>
          </cell>
        </row>
        <row r="107">
          <cell r="F107">
            <v>9</v>
          </cell>
          <cell r="G107">
            <v>4.1666666666666664E-2</v>
          </cell>
          <cell r="H107">
            <v>8</v>
          </cell>
          <cell r="I107">
            <v>0</v>
          </cell>
          <cell r="J107">
            <v>4</v>
          </cell>
          <cell r="K107">
            <v>6</v>
          </cell>
        </row>
        <row r="108">
          <cell r="F108">
            <v>9</v>
          </cell>
          <cell r="G108">
            <v>0.20833333333333334</v>
          </cell>
          <cell r="H108">
            <v>6</v>
          </cell>
          <cell r="I108">
            <v>0</v>
          </cell>
          <cell r="J108">
            <v>3</v>
          </cell>
          <cell r="K108">
            <v>4.5</v>
          </cell>
        </row>
        <row r="109">
          <cell r="G109" t="str">
            <v>Any</v>
          </cell>
          <cell r="H109">
            <v>1</v>
          </cell>
          <cell r="I109">
            <v>1</v>
          </cell>
          <cell r="J109">
            <v>0</v>
          </cell>
        </row>
        <row r="110">
          <cell r="F110">
            <v>54</v>
          </cell>
          <cell r="G110"/>
          <cell r="H110">
            <v>54</v>
          </cell>
          <cell r="I110">
            <v>20</v>
          </cell>
        </row>
        <row r="111">
          <cell r="G111"/>
          <cell r="H111"/>
        </row>
        <row r="112">
          <cell r="A112"/>
          <cell r="B112"/>
          <cell r="D112" t="str">
            <v>Lector Coordinators:</v>
          </cell>
          <cell r="E112" t="str">
            <v>Kathy Hymel</v>
          </cell>
          <cell r="F112"/>
          <cell r="I112" t="str">
            <v>khymel8994@aol.com</v>
          </cell>
          <cell r="J112"/>
          <cell r="K112"/>
          <cell r="L112"/>
          <cell r="M112"/>
          <cell r="N112"/>
          <cell r="O112"/>
          <cell r="P112"/>
          <cell r="Q112"/>
          <cell r="R112"/>
          <cell r="S112"/>
        </row>
        <row r="116">
          <cell r="B116"/>
          <cell r="D116"/>
          <cell r="F116"/>
          <cell r="I116"/>
          <cell r="J116"/>
          <cell r="K116"/>
          <cell r="L116"/>
          <cell r="M116"/>
          <cell r="N116"/>
          <cell r="R116"/>
          <cell r="S116"/>
        </row>
        <row r="117">
          <cell r="B117"/>
          <cell r="D117"/>
          <cell r="F117"/>
          <cell r="I117"/>
          <cell r="J117"/>
          <cell r="K117"/>
          <cell r="L117"/>
          <cell r="M117"/>
          <cell r="N117"/>
          <cell r="R117"/>
          <cell r="S117"/>
        </row>
        <row r="118">
          <cell r="B118"/>
          <cell r="D118"/>
          <cell r="F118"/>
          <cell r="G118"/>
          <cell r="I118"/>
          <cell r="J118"/>
          <cell r="K118"/>
          <cell r="L118"/>
          <cell r="M118"/>
          <cell r="N118"/>
          <cell r="R118"/>
          <cell r="S118"/>
        </row>
        <row r="119">
          <cell r="B119"/>
          <cell r="D119"/>
          <cell r="F119"/>
          <cell r="G119"/>
          <cell r="I119"/>
          <cell r="J119"/>
          <cell r="K119"/>
          <cell r="L119"/>
          <cell r="M119"/>
          <cell r="N119"/>
          <cell r="R119"/>
          <cell r="S119"/>
        </row>
      </sheetData>
      <sheetData sheetId="6"/>
      <sheetData sheetId="7">
        <row r="1">
          <cell r="D1" t="str">
            <v>Name</v>
          </cell>
        </row>
      </sheetData>
      <sheetData sheetId="8"/>
      <sheetData sheetId="9">
        <row r="1">
          <cell r="A1" t="str">
            <v>Name</v>
          </cell>
          <cell r="C1" t="str">
            <v>Current Status 
2023/10</v>
          </cell>
        </row>
        <row r="2">
          <cell r="A2"/>
        </row>
        <row r="3">
          <cell r="A3"/>
        </row>
        <row r="4">
          <cell r="A4" t="str">
            <v>Roblero, Miguel</v>
          </cell>
          <cell r="C4" t="str">
            <v>None</v>
          </cell>
        </row>
        <row r="5">
          <cell r="A5" t="str">
            <v>Macias-Cooper, Montana</v>
          </cell>
          <cell r="C5" t="str">
            <v>Expires 2026-11</v>
          </cell>
        </row>
        <row r="6">
          <cell r="A6" t="str">
            <v>Padron, Ramona</v>
          </cell>
          <cell r="C6" t="str">
            <v>None</v>
          </cell>
        </row>
        <row r="7">
          <cell r="A7" t="str">
            <v>Zarnowski, Andy</v>
          </cell>
          <cell r="C7" t="str">
            <v>Not in System</v>
          </cell>
        </row>
        <row r="8">
          <cell r="A8" t="str">
            <v>Pearce, Elliot</v>
          </cell>
          <cell r="C8" t="str">
            <v>Need Workshop 1</v>
          </cell>
        </row>
        <row r="9">
          <cell r="A9" t="str">
            <v>Pearce, Nicole</v>
          </cell>
          <cell r="C9" t="str">
            <v>Need Workshop 1</v>
          </cell>
        </row>
        <row r="10">
          <cell r="A10" t="str">
            <v>Sanchez, Jim B.</v>
          </cell>
          <cell r="C10" t="str">
            <v>Waiting on approval</v>
          </cell>
        </row>
        <row r="11">
          <cell r="A11" t="str">
            <v>Sanchez, Mary Alice</v>
          </cell>
          <cell r="C11" t="str">
            <v>Waiting on approval</v>
          </cell>
        </row>
        <row r="12">
          <cell r="A12" t="str">
            <v>Mosing, Abigail</v>
          </cell>
          <cell r="C12" t="str">
            <v>None</v>
          </cell>
        </row>
        <row r="13">
          <cell r="A13" t="str">
            <v>Caceres Rajo, Rina</v>
          </cell>
          <cell r="C13" t="str">
            <v>Expires 2023-10</v>
          </cell>
        </row>
        <row r="14">
          <cell r="A14" t="str">
            <v>Mata, Juan</v>
          </cell>
          <cell r="C14" t="str">
            <v>Expires 2023-10</v>
          </cell>
        </row>
        <row r="15">
          <cell r="A15" t="str">
            <v>Muras, Matt</v>
          </cell>
          <cell r="C15" t="str">
            <v>Expires 2023-11</v>
          </cell>
        </row>
        <row r="16">
          <cell r="A16" t="str">
            <v>Sharp-Luque, Silka</v>
          </cell>
          <cell r="C16" t="str">
            <v>Expires 2023-11</v>
          </cell>
        </row>
        <row r="17">
          <cell r="A17" t="str">
            <v>Muras, Stephanie</v>
          </cell>
          <cell r="C17" t="str">
            <v>Expires 2023-12</v>
          </cell>
        </row>
        <row r="18">
          <cell r="A18" t="str">
            <v>Leon, Mike</v>
          </cell>
          <cell r="C18" t="str">
            <v>Expires 2024/01</v>
          </cell>
        </row>
        <row r="19">
          <cell r="A19" t="str">
            <v>Tucker, Cindy</v>
          </cell>
          <cell r="C19" t="str">
            <v>Expires 2024/01</v>
          </cell>
        </row>
        <row r="20">
          <cell r="A20" t="str">
            <v>Martello, Dolores</v>
          </cell>
          <cell r="C20" t="str">
            <v>Expires 2024/02</v>
          </cell>
        </row>
        <row r="21">
          <cell r="A21" t="str">
            <v>Alba, Theresa Ann</v>
          </cell>
          <cell r="C21" t="str">
            <v>Expires 2024/03</v>
          </cell>
        </row>
        <row r="22">
          <cell r="A22" t="str">
            <v>Brotherman, Geralyn</v>
          </cell>
          <cell r="C22" t="str">
            <v>Expires 2024/03</v>
          </cell>
        </row>
        <row r="23">
          <cell r="A23" t="str">
            <v>Fotinos, Tammy</v>
          </cell>
          <cell r="C23" t="str">
            <v>Expires 2024/03</v>
          </cell>
        </row>
        <row r="24">
          <cell r="A24" t="str">
            <v>Iaccino, Gina</v>
          </cell>
          <cell r="C24" t="str">
            <v>Expires 2024/03</v>
          </cell>
        </row>
        <row r="25">
          <cell r="A25" t="str">
            <v>Mahoney, Robert</v>
          </cell>
          <cell r="C25" t="str">
            <v>Expires 2024/03</v>
          </cell>
        </row>
        <row r="26">
          <cell r="A26" t="str">
            <v>Palmer, Steve</v>
          </cell>
          <cell r="C26" t="str">
            <v>Expires 2024/03</v>
          </cell>
        </row>
        <row r="27">
          <cell r="A27" t="str">
            <v>Palmersheim, Pete</v>
          </cell>
          <cell r="C27" t="str">
            <v>Expires 2024/03</v>
          </cell>
        </row>
        <row r="28">
          <cell r="A28" t="str">
            <v>Dailey, Kelly</v>
          </cell>
          <cell r="C28" t="str">
            <v>Expires 2024/04</v>
          </cell>
        </row>
        <row r="29">
          <cell r="A29" t="str">
            <v>Dailey, Patrick Regan</v>
          </cell>
          <cell r="C29" t="str">
            <v>Expires 2024/04</v>
          </cell>
        </row>
        <row r="30">
          <cell r="A30" t="str">
            <v>Miller, Peggy</v>
          </cell>
          <cell r="C30" t="str">
            <v>Expires 2024/04</v>
          </cell>
        </row>
        <row r="31">
          <cell r="A31" t="str">
            <v>Cartwright, Jim</v>
          </cell>
          <cell r="C31" t="str">
            <v>Expires 2024/05</v>
          </cell>
        </row>
        <row r="32">
          <cell r="A32" t="str">
            <v>Castro, Andrea</v>
          </cell>
          <cell r="C32" t="str">
            <v>Expires 2024/05</v>
          </cell>
        </row>
        <row r="33">
          <cell r="A33" t="str">
            <v>Fenter, Patti</v>
          </cell>
          <cell r="C33" t="str">
            <v>Expires 2024/05</v>
          </cell>
        </row>
        <row r="34">
          <cell r="A34" t="str">
            <v>Lerma, Johnny R.</v>
          </cell>
          <cell r="C34" t="str">
            <v>Expires 2024/05</v>
          </cell>
        </row>
        <row r="35">
          <cell r="A35" t="str">
            <v>McCutchen, Mila Rios</v>
          </cell>
          <cell r="C35" t="str">
            <v>Expires 2024/05</v>
          </cell>
        </row>
        <row r="36">
          <cell r="A36" t="str">
            <v>Riojas, Rafael</v>
          </cell>
          <cell r="C36" t="str">
            <v>Expires 2024/05</v>
          </cell>
        </row>
        <row r="37">
          <cell r="A37" t="str">
            <v>Rocha-Cartwright, Benilde</v>
          </cell>
          <cell r="C37" t="str">
            <v>Expires 2024/05</v>
          </cell>
        </row>
        <row r="38">
          <cell r="A38" t="str">
            <v>Arnett, Ann</v>
          </cell>
          <cell r="C38" t="str">
            <v>Expires 2024/06</v>
          </cell>
        </row>
        <row r="39">
          <cell r="A39" t="str">
            <v>Carrizales, Angela</v>
          </cell>
          <cell r="C39" t="str">
            <v>Expires 2024/06</v>
          </cell>
        </row>
        <row r="40">
          <cell r="A40" t="str">
            <v>Estrada, Rudy</v>
          </cell>
          <cell r="C40" t="str">
            <v>Expires 2024/06</v>
          </cell>
        </row>
        <row r="41">
          <cell r="A41" t="str">
            <v>Mantia, David</v>
          </cell>
          <cell r="C41" t="str">
            <v>Expires 2024/06</v>
          </cell>
        </row>
        <row r="42">
          <cell r="A42" t="str">
            <v>Morris, Delores M.</v>
          </cell>
          <cell r="C42" t="str">
            <v>Expires 2024/06</v>
          </cell>
        </row>
        <row r="43">
          <cell r="A43" t="str">
            <v>Vondrak, Julie</v>
          </cell>
          <cell r="C43" t="str">
            <v>Expires 2024/06</v>
          </cell>
        </row>
        <row r="44">
          <cell r="A44" t="str">
            <v>Wright, Diane</v>
          </cell>
          <cell r="C44" t="str">
            <v>Expires 2024/06</v>
          </cell>
        </row>
        <row r="45">
          <cell r="A45" t="str">
            <v>Aceves, Veronica</v>
          </cell>
          <cell r="C45" t="str">
            <v>Expires 2024/07</v>
          </cell>
        </row>
        <row r="46">
          <cell r="A46" t="str">
            <v>Cruz, Mary C</v>
          </cell>
          <cell r="C46" t="str">
            <v>Expires 2024/07</v>
          </cell>
        </row>
        <row r="47">
          <cell r="A47" t="str">
            <v>Galindo, Rachel</v>
          </cell>
          <cell r="C47" t="str">
            <v>Expires 2024/07</v>
          </cell>
        </row>
        <row r="48">
          <cell r="A48" t="str">
            <v>Phillips, Rhetta</v>
          </cell>
          <cell r="C48" t="str">
            <v>Expires 2024/07</v>
          </cell>
        </row>
        <row r="49">
          <cell r="A49" t="str">
            <v>Reyes, Ellen</v>
          </cell>
          <cell r="C49" t="str">
            <v>Expires 2024/07</v>
          </cell>
        </row>
        <row r="50">
          <cell r="A50" t="str">
            <v>Belman, Juan</v>
          </cell>
          <cell r="C50" t="str">
            <v>Expires 2024/08</v>
          </cell>
        </row>
        <row r="51">
          <cell r="A51" t="str">
            <v>Escobar, Delia</v>
          </cell>
          <cell r="C51" t="str">
            <v>Expires 2024/08</v>
          </cell>
        </row>
        <row r="52">
          <cell r="A52" t="str">
            <v>Ogden, Kathy</v>
          </cell>
          <cell r="C52" t="str">
            <v>Expires 2024/08</v>
          </cell>
        </row>
        <row r="53">
          <cell r="A53" t="str">
            <v>Ortiz, Erica</v>
          </cell>
          <cell r="C53" t="str">
            <v>Expires 2024/08</v>
          </cell>
        </row>
        <row r="54">
          <cell r="A54" t="str">
            <v>Soliz, Patricia</v>
          </cell>
          <cell r="C54" t="str">
            <v>Expires 2024/08</v>
          </cell>
        </row>
        <row r="55">
          <cell r="A55" t="str">
            <v>Flores-Garcia, Yvette</v>
          </cell>
          <cell r="C55" t="str">
            <v>Expires 2024/09</v>
          </cell>
        </row>
        <row r="56">
          <cell r="A56" t="str">
            <v>Frausto, Rigoberto</v>
          </cell>
          <cell r="C56" t="str">
            <v>Expires 2024/09</v>
          </cell>
        </row>
        <row r="57">
          <cell r="A57" t="str">
            <v>Martinez, Isidra</v>
          </cell>
          <cell r="C57" t="str">
            <v>Expires 2024/09</v>
          </cell>
        </row>
        <row r="58">
          <cell r="A58" t="str">
            <v>Congdon, Katie</v>
          </cell>
          <cell r="C58" t="str">
            <v>Expires 2024/10</v>
          </cell>
        </row>
        <row r="59">
          <cell r="A59" t="str">
            <v>Zachmann, Alaina</v>
          </cell>
          <cell r="C59" t="str">
            <v>Expires 2024/10</v>
          </cell>
        </row>
        <row r="60">
          <cell r="A60" t="str">
            <v>Reyes, Jorge</v>
          </cell>
          <cell r="C60" t="str">
            <v>Expires 2024/11</v>
          </cell>
        </row>
        <row r="61">
          <cell r="A61" t="str">
            <v>Benitez, Phyllis</v>
          </cell>
          <cell r="C61" t="str">
            <v>Expires 2024/12</v>
          </cell>
        </row>
        <row r="62">
          <cell r="A62" t="str">
            <v>Galindo, Fred</v>
          </cell>
          <cell r="C62" t="str">
            <v>Expires 2024/12</v>
          </cell>
        </row>
        <row r="63">
          <cell r="A63" t="str">
            <v>Velasquez, Alex</v>
          </cell>
          <cell r="C63" t="str">
            <v>Expires 2024-06</v>
          </cell>
        </row>
        <row r="64">
          <cell r="A64" t="str">
            <v>Marsh, Greg</v>
          </cell>
          <cell r="C64" t="str">
            <v>Expires 2024-11</v>
          </cell>
        </row>
        <row r="65">
          <cell r="A65" t="str">
            <v>Downey, Roni</v>
          </cell>
          <cell r="C65" t="str">
            <v>Expires 2025/01</v>
          </cell>
        </row>
        <row r="66">
          <cell r="A66" t="str">
            <v>Bambrick, Ken</v>
          </cell>
          <cell r="C66" t="str">
            <v>Expires 2025/02</v>
          </cell>
        </row>
        <row r="67">
          <cell r="A67" t="str">
            <v>Cervantes, Beatris</v>
          </cell>
          <cell r="C67" t="str">
            <v>Expires 2025/02</v>
          </cell>
        </row>
        <row r="68">
          <cell r="A68" t="str">
            <v>de la Teja, Maggie</v>
          </cell>
          <cell r="C68" t="str">
            <v>Expires 2025/02</v>
          </cell>
        </row>
        <row r="69">
          <cell r="A69" t="str">
            <v>Delgado, Alicia</v>
          </cell>
          <cell r="C69" t="str">
            <v>Expires 2025/02</v>
          </cell>
        </row>
        <row r="70">
          <cell r="A70" t="str">
            <v>Garcia, Rodrigo</v>
          </cell>
          <cell r="C70" t="str">
            <v>Expires 2025/02</v>
          </cell>
        </row>
        <row r="71">
          <cell r="A71" t="str">
            <v>Gonzalez, Carlos</v>
          </cell>
          <cell r="C71" t="str">
            <v>Expires 2025/02</v>
          </cell>
        </row>
        <row r="72">
          <cell r="A72" t="str">
            <v>Gonzalez, Mary</v>
          </cell>
          <cell r="C72" t="str">
            <v>Expires 2025/02</v>
          </cell>
        </row>
        <row r="73">
          <cell r="A73" t="str">
            <v>Ibarra, DeLane</v>
          </cell>
          <cell r="C73" t="str">
            <v>Expires 2025/02</v>
          </cell>
        </row>
        <row r="74">
          <cell r="A74" t="str">
            <v>Jimenez, Janet</v>
          </cell>
          <cell r="C74" t="str">
            <v>Expires 2025/02</v>
          </cell>
        </row>
        <row r="75">
          <cell r="A75" t="str">
            <v>Jimenez, Jessica</v>
          </cell>
          <cell r="C75" t="str">
            <v>Expires 2025/02</v>
          </cell>
        </row>
        <row r="76">
          <cell r="A76" t="str">
            <v>Mata, Agueda</v>
          </cell>
          <cell r="C76" t="str">
            <v>Expires 2025/02</v>
          </cell>
        </row>
        <row r="77">
          <cell r="A77" t="str">
            <v>Maxwell, Susan</v>
          </cell>
          <cell r="C77" t="str">
            <v>Expires 2025/02</v>
          </cell>
        </row>
        <row r="78">
          <cell r="A78" t="str">
            <v>Murray, Roberta</v>
          </cell>
          <cell r="C78" t="str">
            <v>Expires 2025/02</v>
          </cell>
        </row>
        <row r="79">
          <cell r="A79" t="str">
            <v>Ortegon, Omega</v>
          </cell>
          <cell r="C79" t="str">
            <v>Expires 2025/02</v>
          </cell>
        </row>
        <row r="80">
          <cell r="A80" t="str">
            <v>Polanco, Donald</v>
          </cell>
          <cell r="C80" t="str">
            <v>Expires 2025/02</v>
          </cell>
        </row>
        <row r="81">
          <cell r="A81" t="str">
            <v>Scholl, Shirley</v>
          </cell>
          <cell r="C81" t="str">
            <v>Expires 2025/02</v>
          </cell>
        </row>
        <row r="82">
          <cell r="A82" t="str">
            <v>Torres, Betty A.</v>
          </cell>
          <cell r="C82" t="str">
            <v>Expires 2025/02</v>
          </cell>
        </row>
        <row r="83">
          <cell r="A83" t="str">
            <v>Pena, Rosa</v>
          </cell>
          <cell r="C83" t="str">
            <v>Expires 2025/03</v>
          </cell>
        </row>
        <row r="84">
          <cell r="A84" t="str">
            <v>Salazar, Idalia</v>
          </cell>
          <cell r="C84" t="str">
            <v>Expires 2025/03</v>
          </cell>
        </row>
        <row r="85">
          <cell r="A85" t="str">
            <v>Goldsmith, Kayley</v>
          </cell>
          <cell r="C85" t="str">
            <v>Expires 2025/04</v>
          </cell>
        </row>
        <row r="86">
          <cell r="A86" t="str">
            <v>Joseph, Desiree</v>
          </cell>
          <cell r="C86" t="str">
            <v>Expires 2025/04</v>
          </cell>
        </row>
        <row r="87">
          <cell r="A87" t="str">
            <v>McKinney, Paula</v>
          </cell>
          <cell r="C87" t="str">
            <v>Expires 2025/04</v>
          </cell>
        </row>
        <row r="88">
          <cell r="A88" t="str">
            <v>McNally, Angela</v>
          </cell>
          <cell r="C88" t="str">
            <v>Expires 2025/04</v>
          </cell>
        </row>
        <row r="89">
          <cell r="A89" t="str">
            <v>Wilson, Yvonne</v>
          </cell>
          <cell r="C89" t="str">
            <v>Expires 2025/04</v>
          </cell>
        </row>
        <row r="90">
          <cell r="A90" t="str">
            <v>Bardeleben, Brittany</v>
          </cell>
          <cell r="C90" t="str">
            <v>Expires 2025/05</v>
          </cell>
        </row>
        <row r="91">
          <cell r="A91" t="str">
            <v>Bartz, Diana</v>
          </cell>
          <cell r="C91" t="str">
            <v>Expires 2025/05</v>
          </cell>
        </row>
        <row r="92">
          <cell r="A92" t="str">
            <v>Carter Munson, Marilyn</v>
          </cell>
          <cell r="C92" t="str">
            <v>Expires 2025/05</v>
          </cell>
        </row>
        <row r="93">
          <cell r="A93" t="str">
            <v>Garcia, Claudia</v>
          </cell>
          <cell r="C93" t="str">
            <v>Expires 2025/05</v>
          </cell>
        </row>
        <row r="94">
          <cell r="A94" t="str">
            <v>Molloy, Barbara</v>
          </cell>
          <cell r="C94" t="str">
            <v>Expires 2025/05</v>
          </cell>
        </row>
        <row r="95">
          <cell r="A95" t="str">
            <v>Alpuche, Carlos</v>
          </cell>
          <cell r="C95" t="str">
            <v>Expires 2025/06</v>
          </cell>
        </row>
        <row r="96">
          <cell r="A96" t="str">
            <v>Esparza, Felipe</v>
          </cell>
          <cell r="C96" t="str">
            <v>Expires 2025/06</v>
          </cell>
        </row>
        <row r="97">
          <cell r="A97" t="str">
            <v>Esparza, Laura</v>
          </cell>
          <cell r="C97" t="str">
            <v>Expires 2025/06</v>
          </cell>
        </row>
        <row r="98">
          <cell r="A98" t="str">
            <v>Alvarado, Cheryl</v>
          </cell>
          <cell r="C98" t="str">
            <v>Expires 2025/07</v>
          </cell>
        </row>
        <row r="99">
          <cell r="A99" t="str">
            <v>Bradley, Mike</v>
          </cell>
          <cell r="C99" t="str">
            <v>Expires 2025/07</v>
          </cell>
        </row>
        <row r="100">
          <cell r="A100" t="str">
            <v>Hernandez, Maria</v>
          </cell>
          <cell r="C100" t="str">
            <v>Expires 2025/07</v>
          </cell>
        </row>
        <row r="101">
          <cell r="A101" t="str">
            <v>Hooper, Samuel</v>
          </cell>
          <cell r="C101" t="str">
            <v>Expires 2025/07</v>
          </cell>
        </row>
        <row r="102">
          <cell r="A102" t="str">
            <v>Matthews, Mariette</v>
          </cell>
          <cell r="C102" t="str">
            <v>Expires 2025/07</v>
          </cell>
        </row>
        <row r="103">
          <cell r="A103" t="str">
            <v>Montoya, Erika</v>
          </cell>
          <cell r="C103" t="str">
            <v>Expires 2025/07</v>
          </cell>
        </row>
        <row r="104">
          <cell r="A104" t="str">
            <v>Robledo, Rebecca</v>
          </cell>
          <cell r="C104" t="str">
            <v>Expires 2025/07</v>
          </cell>
        </row>
        <row r="105">
          <cell r="A105" t="str">
            <v>Stich, John</v>
          </cell>
          <cell r="C105" t="str">
            <v>Expires 2025/07</v>
          </cell>
        </row>
        <row r="106">
          <cell r="A106" t="str">
            <v>Streit, Emma</v>
          </cell>
          <cell r="C106" t="str">
            <v>Expires 2025/07</v>
          </cell>
        </row>
        <row r="107">
          <cell r="A107" t="str">
            <v>Torres, Cristina</v>
          </cell>
          <cell r="C107" t="str">
            <v>Expires 2025/07</v>
          </cell>
        </row>
        <row r="108">
          <cell r="A108" t="str">
            <v>Gil, Mark</v>
          </cell>
          <cell r="C108" t="str">
            <v>Expires 2025/08</v>
          </cell>
        </row>
        <row r="109">
          <cell r="A109" t="str">
            <v>Higdon, Andrew</v>
          </cell>
          <cell r="C109" t="str">
            <v>Expires 2025/08</v>
          </cell>
        </row>
        <row r="110">
          <cell r="A110" t="str">
            <v>Truong, Kathy</v>
          </cell>
          <cell r="C110" t="str">
            <v>Expires 2025/08</v>
          </cell>
        </row>
        <row r="111">
          <cell r="A111" t="str">
            <v>Quenan, Joan</v>
          </cell>
          <cell r="C111" t="str">
            <v>Expires 2025/09</v>
          </cell>
        </row>
        <row r="112">
          <cell r="A112" t="str">
            <v>Oldmixion, Douglas</v>
          </cell>
          <cell r="C112" t="str">
            <v>Expires 2025/10</v>
          </cell>
        </row>
        <row r="113">
          <cell r="A113" t="str">
            <v>Perez, Patty</v>
          </cell>
          <cell r="C113" t="str">
            <v>Expires 2025/10</v>
          </cell>
        </row>
        <row r="114">
          <cell r="A114" t="str">
            <v>Zimmerman, Mark</v>
          </cell>
          <cell r="C114" t="str">
            <v>Expires 2025/10</v>
          </cell>
        </row>
        <row r="115">
          <cell r="A115" t="str">
            <v>Chavez, Dolores</v>
          </cell>
          <cell r="C115" t="str">
            <v>Expires 2025/11</v>
          </cell>
        </row>
        <row r="116">
          <cell r="A116" t="str">
            <v>Ochoa, Chris</v>
          </cell>
          <cell r="C116" t="str">
            <v>Expires 2025/11</v>
          </cell>
        </row>
        <row r="117">
          <cell r="A117" t="str">
            <v>Reyes, Kathy</v>
          </cell>
          <cell r="C117" t="str">
            <v>Expires 2025/11</v>
          </cell>
        </row>
        <row r="118">
          <cell r="A118" t="str">
            <v>Sookiasian, Nanette</v>
          </cell>
          <cell r="C118" t="str">
            <v>Expires 2025/11</v>
          </cell>
        </row>
        <row r="119">
          <cell r="A119" t="str">
            <v>Montoya, Ethan</v>
          </cell>
          <cell r="C119" t="str">
            <v>Expires 2025-02</v>
          </cell>
        </row>
        <row r="120">
          <cell r="A120" t="str">
            <v>Saucedo, Alfred</v>
          </cell>
          <cell r="C120" t="str">
            <v>Expires 2025-02</v>
          </cell>
        </row>
        <row r="121">
          <cell r="A121" t="str">
            <v>Ruiz, Alyssa</v>
          </cell>
          <cell r="C121" t="str">
            <v>Expires 2025-07</v>
          </cell>
        </row>
        <row r="122">
          <cell r="A122" t="str">
            <v>Castelan, Javier</v>
          </cell>
          <cell r="C122" t="str">
            <v>Expires 2026/01</v>
          </cell>
        </row>
        <row r="123">
          <cell r="A123" t="str">
            <v>Castelan, Teresa</v>
          </cell>
          <cell r="C123" t="str">
            <v>Expires 2026/01</v>
          </cell>
        </row>
        <row r="124">
          <cell r="A124" t="str">
            <v>Cheatham, Charles</v>
          </cell>
          <cell r="C124" t="str">
            <v>Expires 2026/01</v>
          </cell>
        </row>
        <row r="125">
          <cell r="A125" t="str">
            <v>Cheatham, Stephanie</v>
          </cell>
          <cell r="C125" t="str">
            <v>Expires 2026/01</v>
          </cell>
        </row>
        <row r="126">
          <cell r="A126" t="str">
            <v>Crouch, Thad</v>
          </cell>
          <cell r="C126" t="str">
            <v>Expires 2026/01</v>
          </cell>
        </row>
        <row r="127">
          <cell r="A127" t="str">
            <v>Leone, Giacomo</v>
          </cell>
          <cell r="C127" t="str">
            <v>Expires 2026/01</v>
          </cell>
        </row>
        <row r="128">
          <cell r="A128" t="str">
            <v>Vasquez, Jenna</v>
          </cell>
          <cell r="C128" t="str">
            <v>Expires 2026/01</v>
          </cell>
        </row>
        <row r="129">
          <cell r="A129" t="str">
            <v>Kemp, Hal</v>
          </cell>
          <cell r="C129" t="str">
            <v>Expires 2026/02</v>
          </cell>
        </row>
        <row r="130">
          <cell r="A130" t="str">
            <v>DeWitt, Deborah</v>
          </cell>
          <cell r="C130" t="str">
            <v>Expires 2026/03</v>
          </cell>
        </row>
        <row r="131">
          <cell r="A131" t="str">
            <v>Martinez de Sevilla, Irma</v>
          </cell>
          <cell r="C131" t="str">
            <v>Expires 2026/03</v>
          </cell>
        </row>
        <row r="132">
          <cell r="A132" t="str">
            <v>Sevilla, Oscar</v>
          </cell>
          <cell r="C132" t="str">
            <v>Expires 2026/03</v>
          </cell>
        </row>
        <row r="133">
          <cell r="A133" t="str">
            <v>Caldwell, Larry</v>
          </cell>
          <cell r="C133" t="str">
            <v>Expires 2026/04</v>
          </cell>
        </row>
        <row r="134">
          <cell r="A134" t="str">
            <v>Caldwell, Valerie</v>
          </cell>
          <cell r="C134" t="str">
            <v>Expires 2026/04</v>
          </cell>
        </row>
        <row r="135">
          <cell r="A135" t="str">
            <v>Lunning, Ev</v>
          </cell>
          <cell r="C135" t="str">
            <v>Expires 2026/04</v>
          </cell>
        </row>
        <row r="136">
          <cell r="A136" t="str">
            <v>Pulich, Joyce</v>
          </cell>
          <cell r="C136" t="str">
            <v>Expires 2026/04</v>
          </cell>
        </row>
        <row r="137">
          <cell r="A137" t="str">
            <v>Quintanilla, Ruth</v>
          </cell>
          <cell r="C137" t="str">
            <v>Expires 2026/04</v>
          </cell>
        </row>
        <row r="138">
          <cell r="A138" t="str">
            <v>Vasquez, Deloise</v>
          </cell>
          <cell r="C138" t="str">
            <v>Expires 2026/04</v>
          </cell>
        </row>
        <row r="139">
          <cell r="A139" t="str">
            <v>Caswell, Judy</v>
          </cell>
          <cell r="C139" t="str">
            <v>Expires 2026/05</v>
          </cell>
        </row>
        <row r="140">
          <cell r="A140" t="str">
            <v>Robicheaux, Madeline</v>
          </cell>
          <cell r="C140" t="str">
            <v>Expires 2026/05</v>
          </cell>
        </row>
        <row r="141">
          <cell r="A141" t="str">
            <v>Rockwell, Dorcas</v>
          </cell>
          <cell r="C141" t="str">
            <v>Expires 2026/05</v>
          </cell>
        </row>
        <row r="142">
          <cell r="A142" t="str">
            <v>Jimenez, Javier</v>
          </cell>
          <cell r="C142" t="str">
            <v>Expires 2026/06</v>
          </cell>
        </row>
        <row r="143">
          <cell r="A143" t="str">
            <v>Jimenez, Lillian</v>
          </cell>
          <cell r="C143" t="str">
            <v>Expires 2026/06</v>
          </cell>
        </row>
        <row r="144">
          <cell r="A144" t="str">
            <v>Kraft, Brandon</v>
          </cell>
          <cell r="C144" t="str">
            <v>Expires 2026/06</v>
          </cell>
        </row>
        <row r="145">
          <cell r="A145" t="str">
            <v>Kutac, Jason</v>
          </cell>
          <cell r="C145" t="str">
            <v>Expires 2026/06</v>
          </cell>
        </row>
        <row r="146">
          <cell r="A146" t="str">
            <v>Mulholland, Roberta</v>
          </cell>
          <cell r="C146" t="str">
            <v>Expires 2026/06</v>
          </cell>
        </row>
        <row r="147">
          <cell r="A147" t="str">
            <v>Quintanilla, Rafael</v>
          </cell>
          <cell r="C147" t="str">
            <v>Expires 2026/06</v>
          </cell>
        </row>
        <row r="148">
          <cell r="A148" t="str">
            <v>Sanchez-Navarro, Quita</v>
          </cell>
          <cell r="C148" t="str">
            <v>Expires 2026/06</v>
          </cell>
        </row>
        <row r="149">
          <cell r="A149" t="str">
            <v>Zigmond, Ann</v>
          </cell>
          <cell r="C149" t="str">
            <v>Expires 2026/06</v>
          </cell>
        </row>
        <row r="150">
          <cell r="A150" t="str">
            <v>Hymel, Kathy</v>
          </cell>
          <cell r="C150" t="str">
            <v>Expires 2026/07</v>
          </cell>
        </row>
        <row r="151">
          <cell r="A151" t="str">
            <v>Luque, Joaquin</v>
          </cell>
          <cell r="C151" t="str">
            <v>Expires 2026/07</v>
          </cell>
        </row>
        <row r="152">
          <cell r="A152" t="str">
            <v>Steen, Tore</v>
          </cell>
          <cell r="C152" t="str">
            <v>Expires 2026/09</v>
          </cell>
        </row>
        <row r="153">
          <cell r="A153" t="str">
            <v>Guerrero, Sara</v>
          </cell>
          <cell r="C153" t="str">
            <v>Expires 2026-05</v>
          </cell>
        </row>
        <row r="154">
          <cell r="A154" t="str">
            <v>Culpepper, Pat</v>
          </cell>
          <cell r="C154" t="str">
            <v>Expires 2026-07</v>
          </cell>
        </row>
        <row r="155">
          <cell r="A155" t="str">
            <v>Pulich, Warren</v>
          </cell>
          <cell r="C155" t="str">
            <v>Expires 2026-07</v>
          </cell>
        </row>
        <row r="156">
          <cell r="A156" t="str">
            <v>Smith, Elizabeth Ann</v>
          </cell>
          <cell r="C156" t="str">
            <v>Expires 2026-07</v>
          </cell>
        </row>
        <row r="157">
          <cell r="A157" t="str">
            <v>Jones, Mattie</v>
          </cell>
          <cell r="C157" t="str">
            <v>Expires 2026-08</v>
          </cell>
        </row>
        <row r="158">
          <cell r="A158" t="str">
            <v>Kosoglow, Kate</v>
          </cell>
          <cell r="C158" t="str">
            <v>Expires 2026-08</v>
          </cell>
        </row>
        <row r="159">
          <cell r="A159" t="str">
            <v>Kosoglow, Rich</v>
          </cell>
          <cell r="C159" t="str">
            <v>Expires 2026-08</v>
          </cell>
        </row>
        <row r="160">
          <cell r="A160" t="str">
            <v>Saldana, Francisco</v>
          </cell>
          <cell r="C160" t="str">
            <v>Expires 2026-08</v>
          </cell>
        </row>
        <row r="161">
          <cell r="A161" t="str">
            <v>Thornton, Ann</v>
          </cell>
          <cell r="C161" t="str">
            <v>Expires 2026-08</v>
          </cell>
        </row>
        <row r="162">
          <cell r="A162" t="str">
            <v>Kraft, Vanessa</v>
          </cell>
          <cell r="C162" t="str">
            <v>Expires 2026-08</v>
          </cell>
        </row>
        <row r="163">
          <cell r="A163" t="str">
            <v>Castello, Gabriela</v>
          </cell>
          <cell r="C163" t="str">
            <v>Expires 2026-09</v>
          </cell>
        </row>
        <row r="164">
          <cell r="A164" t="str">
            <v>Meyers, Kate</v>
          </cell>
          <cell r="C164" t="str">
            <v>Expires 2026-10</v>
          </cell>
        </row>
        <row r="165">
          <cell r="A165" t="str">
            <v>Schrieber, Randy</v>
          </cell>
          <cell r="C165" t="str">
            <v>Expires 2026-10</v>
          </cell>
        </row>
        <row r="166">
          <cell r="A166" t="str">
            <v>Lashlee, Matt</v>
          </cell>
          <cell r="C166" t="str">
            <v>Expires 2026-10</v>
          </cell>
        </row>
        <row r="167">
          <cell r="A167"/>
          <cell r="C167"/>
        </row>
      </sheetData>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H553"/>
  <sheetViews>
    <sheetView tabSelected="1" view="pageBreakPreview" zoomScale="93" zoomScaleNormal="80" zoomScaleSheetLayoutView="93" workbookViewId="0">
      <pane xSplit="3" ySplit="3" topLeftCell="D50" activePane="bottomRight" state="frozen"/>
      <selection pane="topRight" activeCell="D1" sqref="D1"/>
      <selection pane="bottomLeft" activeCell="A4" sqref="A4"/>
      <selection pane="bottomRight" activeCell="C74" sqref="C74"/>
    </sheetView>
  </sheetViews>
  <sheetFormatPr defaultColWidth="9.109375" defaultRowHeight="15.6" x14ac:dyDescent="0.25"/>
  <cols>
    <col min="1" max="1" width="2.77734375" customWidth="1"/>
    <col min="2" max="2" width="19.6640625" style="24" customWidth="1"/>
    <col min="3" max="3" width="26.77734375" style="12" bestFit="1" customWidth="1"/>
    <col min="4" max="4" width="13.77734375" style="24" customWidth="1"/>
    <col min="5" max="7" width="13.77734375" style="41" customWidth="1"/>
    <col min="8" max="9" width="13.77734375" style="58" customWidth="1"/>
    <col min="10" max="11" width="13.77734375" style="41" customWidth="1"/>
    <col min="12" max="12" width="13.77734375" style="59" customWidth="1"/>
    <col min="13" max="13" width="13.77734375" style="41" customWidth="1"/>
    <col min="14" max="14" width="0.33203125" style="41" customWidth="1"/>
    <col min="15" max="15" width="2.77734375" customWidth="1"/>
    <col min="16" max="16" width="2.77734375" style="12" customWidth="1"/>
    <col min="17" max="17" width="18" style="59" customWidth="1"/>
    <col min="18" max="18" width="26.88671875" style="41" customWidth="1"/>
    <col min="19" max="19" width="14.77734375" style="12" customWidth="1"/>
    <col min="20" max="24" width="14.77734375" style="1" customWidth="1"/>
    <col min="25" max="25" width="14.77734375" style="39" customWidth="1"/>
    <col min="26" max="27" width="14.77734375" style="1" customWidth="1"/>
    <col min="28" max="29" width="15.6640625" style="1" hidden="1" customWidth="1"/>
    <col min="30" max="30" width="0.44140625" style="1" customWidth="1"/>
    <col min="31" max="32" width="2.77734375" style="277" customWidth="1"/>
    <col min="33" max="33" width="45.44140625" style="8" customWidth="1"/>
    <col min="34" max="34" width="21.44140625" style="40" customWidth="1"/>
    <col min="35" max="35" width="29.5546875" style="12" customWidth="1"/>
    <col min="36" max="36" width="76" style="6" customWidth="1"/>
    <col min="37" max="38" width="2.77734375" customWidth="1"/>
    <col min="39" max="39" width="3.88671875" hidden="1" customWidth="1"/>
    <col min="40" max="40" width="52.21875" bestFit="1" customWidth="1"/>
    <col min="41" max="41" width="15.21875" bestFit="1" customWidth="1"/>
    <col min="42" max="42" width="14.88671875" bestFit="1" customWidth="1"/>
    <col min="43" max="43" width="34.6640625" bestFit="1" customWidth="1"/>
    <col min="44" max="44" width="5.77734375" customWidth="1"/>
    <col min="81" max="16384" width="9.109375" style="1"/>
  </cols>
  <sheetData>
    <row r="1" spans="1:86" ht="40.5" customHeight="1" x14ac:dyDescent="0.3">
      <c r="B1" s="8" t="s">
        <v>115</v>
      </c>
      <c r="C1" s="257" t="s">
        <v>27</v>
      </c>
      <c r="D1" s="257"/>
      <c r="E1" s="257"/>
      <c r="F1" s="257"/>
      <c r="G1" s="257"/>
      <c r="H1" s="257"/>
      <c r="I1" s="257"/>
      <c r="J1" s="257"/>
      <c r="K1" s="257"/>
      <c r="L1" s="257"/>
      <c r="M1" s="37" t="s">
        <v>120</v>
      </c>
      <c r="Q1" s="254" t="s">
        <v>27</v>
      </c>
      <c r="R1" s="254"/>
      <c r="S1" s="254"/>
      <c r="T1" s="254"/>
      <c r="U1" s="254"/>
      <c r="V1" s="254"/>
      <c r="W1" s="254"/>
      <c r="X1" s="254"/>
      <c r="Y1" s="254"/>
      <c r="Z1" s="254"/>
      <c r="AA1" s="37">
        <v>2024</v>
      </c>
      <c r="AB1" s="37"/>
      <c r="AG1" s="273" t="s">
        <v>120</v>
      </c>
      <c r="AH1" s="275" t="s">
        <v>27</v>
      </c>
      <c r="AI1" s="275"/>
      <c r="AJ1" s="275"/>
      <c r="AN1" s="274" t="s">
        <v>120</v>
      </c>
      <c r="AO1" s="254"/>
      <c r="AP1" s="254"/>
      <c r="AQ1" s="254"/>
      <c r="CC1"/>
      <c r="CD1"/>
      <c r="CE1"/>
      <c r="CF1"/>
    </row>
    <row r="2" spans="1:86" ht="16.5" customHeight="1" thickBot="1" x14ac:dyDescent="0.3">
      <c r="B2" s="24" t="s">
        <v>293</v>
      </c>
      <c r="C2" s="272" t="s">
        <v>53</v>
      </c>
      <c r="D2" s="272"/>
      <c r="E2" s="272"/>
      <c r="F2" s="272"/>
      <c r="G2" s="272"/>
      <c r="H2" s="272"/>
      <c r="I2" s="272"/>
      <c r="J2" s="272"/>
      <c r="K2" s="272"/>
      <c r="L2" s="272"/>
      <c r="M2" s="19"/>
      <c r="N2" s="19"/>
      <c r="Q2" s="271" t="s">
        <v>53</v>
      </c>
      <c r="R2" s="271"/>
      <c r="S2" s="271"/>
      <c r="T2" s="271"/>
      <c r="U2" s="271"/>
      <c r="V2" s="271"/>
      <c r="W2" s="271"/>
      <c r="X2" s="271"/>
      <c r="Y2" s="271"/>
      <c r="Z2" s="271"/>
      <c r="AA2" s="270"/>
      <c r="AB2" s="270"/>
      <c r="AC2" s="19"/>
      <c r="AD2" s="19"/>
      <c r="AE2" s="278"/>
      <c r="AF2" s="278"/>
      <c r="AG2" s="255" t="s">
        <v>50</v>
      </c>
      <c r="AH2" s="255"/>
      <c r="AI2" s="255"/>
      <c r="AJ2" s="255"/>
      <c r="CC2"/>
      <c r="CD2"/>
      <c r="CE2"/>
      <c r="CF2"/>
    </row>
    <row r="3" spans="1:86" s="35" customFormat="1" ht="31.8" customHeight="1" thickBot="1" x14ac:dyDescent="0.3">
      <c r="A3"/>
      <c r="B3" s="28" t="s">
        <v>15</v>
      </c>
      <c r="C3" s="10" t="s">
        <v>48</v>
      </c>
      <c r="D3" s="62">
        <v>45256</v>
      </c>
      <c r="E3" s="61">
        <v>45263</v>
      </c>
      <c r="F3" s="61">
        <v>45270</v>
      </c>
      <c r="G3" s="61">
        <v>45277</v>
      </c>
      <c r="H3" s="61">
        <v>45284</v>
      </c>
      <c r="I3" s="61">
        <v>45291</v>
      </c>
      <c r="J3" s="61">
        <v>45298</v>
      </c>
      <c r="K3" s="61">
        <v>45305</v>
      </c>
      <c r="L3" s="61">
        <v>45312</v>
      </c>
      <c r="M3" s="61">
        <v>45319</v>
      </c>
      <c r="N3" s="45"/>
      <c r="O3" s="46"/>
      <c r="P3" s="192"/>
      <c r="Q3" s="28" t="s">
        <v>15</v>
      </c>
      <c r="R3" s="10" t="s">
        <v>48</v>
      </c>
      <c r="S3" s="61">
        <v>45326</v>
      </c>
      <c r="T3" s="61">
        <v>45333</v>
      </c>
      <c r="U3" s="61">
        <v>45340</v>
      </c>
      <c r="V3" s="61">
        <v>45347</v>
      </c>
      <c r="W3" s="61">
        <v>45354</v>
      </c>
      <c r="X3" s="61">
        <v>45361</v>
      </c>
      <c r="Y3" s="61">
        <v>45368</v>
      </c>
      <c r="Z3" s="61">
        <v>45375</v>
      </c>
      <c r="AA3" s="61">
        <v>45382</v>
      </c>
      <c r="AB3" s="61">
        <v>45389</v>
      </c>
      <c r="AC3" s="61">
        <v>45396</v>
      </c>
      <c r="AD3" s="18"/>
      <c r="AE3" s="279"/>
      <c r="AF3" s="30"/>
      <c r="AG3" s="28" t="s">
        <v>47</v>
      </c>
      <c r="AH3" s="28" t="s">
        <v>15</v>
      </c>
      <c r="AI3" s="42" t="s">
        <v>0</v>
      </c>
      <c r="AJ3" s="29" t="s">
        <v>44</v>
      </c>
      <c r="AK3"/>
      <c r="AL3"/>
      <c r="AM3"/>
      <c r="AN3" s="269" t="s">
        <v>16</v>
      </c>
      <c r="AO3" s="269"/>
      <c r="AP3" s="269"/>
      <c r="AQ3" s="269"/>
      <c r="AS3" s="1"/>
      <c r="AT3" s="12"/>
      <c r="AU3" s="14"/>
      <c r="AV3"/>
      <c r="AW3"/>
      <c r="AX3"/>
      <c r="AY3"/>
      <c r="AZ3"/>
      <c r="BA3"/>
      <c r="BB3"/>
      <c r="BC3"/>
      <c r="BD3"/>
      <c r="BE3"/>
      <c r="BF3"/>
      <c r="BG3"/>
      <c r="BH3"/>
      <c r="BI3"/>
      <c r="BJ3"/>
      <c r="BK3"/>
      <c r="BL3"/>
      <c r="BM3"/>
      <c r="BN3"/>
      <c r="BO3"/>
      <c r="BP3"/>
      <c r="BQ3"/>
      <c r="BR3"/>
      <c r="BS3"/>
      <c r="BT3"/>
      <c r="BU3"/>
      <c r="BV3"/>
      <c r="BW3"/>
      <c r="BX3"/>
      <c r="BY3"/>
      <c r="BZ3"/>
      <c r="CA3"/>
      <c r="CB3"/>
      <c r="CC3"/>
      <c r="CD3"/>
      <c r="CE3"/>
      <c r="CF3"/>
    </row>
    <row r="4" spans="1:86" s="4" customFormat="1" ht="19.95" customHeight="1" thickTop="1" thickBot="1" x14ac:dyDescent="0.3">
      <c r="A4"/>
      <c r="B4" s="249" t="s">
        <v>121</v>
      </c>
      <c r="C4" s="250" t="s">
        <v>1</v>
      </c>
      <c r="D4" s="103" t="s">
        <v>122</v>
      </c>
      <c r="E4" s="47" t="s">
        <v>123</v>
      </c>
      <c r="F4" s="48" t="s">
        <v>122</v>
      </c>
      <c r="G4" s="48" t="s">
        <v>122</v>
      </c>
      <c r="H4" s="258" t="s">
        <v>122</v>
      </c>
      <c r="I4" s="48" t="s">
        <v>122</v>
      </c>
      <c r="J4" s="48" t="s">
        <v>122</v>
      </c>
      <c r="K4" s="47" t="s">
        <v>122</v>
      </c>
      <c r="L4" s="195" t="s">
        <v>122</v>
      </c>
      <c r="M4" s="195" t="s">
        <v>122</v>
      </c>
      <c r="N4" s="102"/>
      <c r="O4" s="49"/>
      <c r="P4"/>
      <c r="Q4" s="55" t="s">
        <v>121</v>
      </c>
      <c r="R4" s="9" t="s">
        <v>1</v>
      </c>
      <c r="S4" s="48" t="s">
        <v>122</v>
      </c>
      <c r="T4" s="48" t="s">
        <v>122</v>
      </c>
      <c r="U4" s="47" t="s">
        <v>123</v>
      </c>
      <c r="V4" s="48" t="s">
        <v>122</v>
      </c>
      <c r="W4" s="51" t="s">
        <v>122</v>
      </c>
      <c r="X4" s="64" t="s">
        <v>122</v>
      </c>
      <c r="Y4" s="48" t="s">
        <v>122</v>
      </c>
      <c r="Z4" s="48" t="s">
        <v>122</v>
      </c>
      <c r="AA4" s="149" t="s">
        <v>122</v>
      </c>
      <c r="AB4" s="47" t="s">
        <v>122</v>
      </c>
      <c r="AC4" s="53" t="s">
        <v>122</v>
      </c>
      <c r="AD4" s="18"/>
      <c r="AE4" s="280"/>
      <c r="AF4" s="33"/>
      <c r="AG4" s="25" t="s">
        <v>1</v>
      </c>
      <c r="AH4" s="51" t="s">
        <v>121</v>
      </c>
      <c r="AI4" s="43" t="s">
        <v>124</v>
      </c>
      <c r="AJ4" s="26" t="s">
        <v>125</v>
      </c>
      <c r="AK4"/>
      <c r="AL4"/>
      <c r="AM4"/>
      <c r="AN4" s="251" t="s">
        <v>47</v>
      </c>
      <c r="AO4" s="251" t="s">
        <v>15</v>
      </c>
      <c r="AP4" s="252" t="s">
        <v>0</v>
      </c>
      <c r="AQ4" s="253" t="s">
        <v>44</v>
      </c>
      <c r="AR4"/>
      <c r="AS4"/>
      <c r="AT4"/>
      <c r="AU4"/>
      <c r="AV4"/>
      <c r="AW4"/>
      <c r="AX4"/>
      <c r="AY4"/>
      <c r="AZ4"/>
      <c r="BA4"/>
      <c r="BB4"/>
      <c r="BC4"/>
      <c r="BD4"/>
      <c r="BE4"/>
      <c r="BF4"/>
      <c r="BG4"/>
      <c r="BH4"/>
      <c r="BI4"/>
      <c r="BJ4"/>
      <c r="BK4"/>
      <c r="BL4"/>
      <c r="BM4"/>
      <c r="BN4"/>
      <c r="BO4"/>
      <c r="BP4"/>
      <c r="BQ4"/>
      <c r="BR4"/>
      <c r="BS4"/>
      <c r="BT4"/>
      <c r="BU4"/>
      <c r="BV4"/>
      <c r="BW4"/>
      <c r="BX4"/>
      <c r="BY4"/>
      <c r="BZ4"/>
      <c r="CA4"/>
      <c r="CB4"/>
    </row>
    <row r="5" spans="1:86" s="3" customFormat="1" ht="19.95" customHeight="1" x14ac:dyDescent="0.25">
      <c r="A5"/>
      <c r="B5" s="55" t="s">
        <v>126</v>
      </c>
      <c r="C5" s="11" t="s">
        <v>23</v>
      </c>
      <c r="D5" s="103" t="s">
        <v>127</v>
      </c>
      <c r="E5" s="47" t="s">
        <v>122</v>
      </c>
      <c r="F5" s="47" t="s">
        <v>122</v>
      </c>
      <c r="G5" s="47" t="s">
        <v>122</v>
      </c>
      <c r="H5" s="149" t="s">
        <v>122</v>
      </c>
      <c r="I5" s="47" t="s">
        <v>122</v>
      </c>
      <c r="J5" s="47" t="s">
        <v>122</v>
      </c>
      <c r="K5" s="47" t="s">
        <v>122</v>
      </c>
      <c r="L5" s="47" t="s">
        <v>127</v>
      </c>
      <c r="M5" s="47" t="s">
        <v>122</v>
      </c>
      <c r="N5" s="102"/>
      <c r="O5" s="49"/>
      <c r="P5"/>
      <c r="Q5" s="55" t="s">
        <v>126</v>
      </c>
      <c r="R5" s="9" t="s">
        <v>23</v>
      </c>
      <c r="S5" s="47" t="s">
        <v>122</v>
      </c>
      <c r="T5" s="47" t="s">
        <v>122</v>
      </c>
      <c r="U5" s="47" t="s">
        <v>122</v>
      </c>
      <c r="V5" s="47" t="s">
        <v>122</v>
      </c>
      <c r="W5" s="51" t="s">
        <v>122</v>
      </c>
      <c r="X5" s="51" t="s">
        <v>122</v>
      </c>
      <c r="Y5" s="47" t="s">
        <v>122</v>
      </c>
      <c r="Z5" s="47" t="s">
        <v>127</v>
      </c>
      <c r="AA5" s="149" t="s">
        <v>122</v>
      </c>
      <c r="AB5" s="47" t="s">
        <v>122</v>
      </c>
      <c r="AC5" s="53" t="s">
        <v>122</v>
      </c>
      <c r="AD5" s="18"/>
      <c r="AE5" s="280"/>
      <c r="AF5" s="33"/>
      <c r="AG5" s="25" t="s">
        <v>23</v>
      </c>
      <c r="AH5" s="51" t="s">
        <v>126</v>
      </c>
      <c r="AI5" s="43" t="s">
        <v>128</v>
      </c>
      <c r="AJ5" s="26" t="s">
        <v>129</v>
      </c>
      <c r="AK5"/>
      <c r="AL5"/>
      <c r="AM5"/>
      <c r="AN5" s="260" t="s">
        <v>17</v>
      </c>
      <c r="AO5" s="261" t="s">
        <v>38</v>
      </c>
      <c r="AP5" s="262" t="s">
        <v>271</v>
      </c>
      <c r="AQ5" s="263" t="s">
        <v>272</v>
      </c>
      <c r="AR5"/>
      <c r="AS5"/>
      <c r="AT5"/>
      <c r="AU5"/>
      <c r="AV5"/>
      <c r="AW5"/>
      <c r="AX5"/>
      <c r="AY5"/>
      <c r="AZ5"/>
      <c r="BA5"/>
      <c r="BB5"/>
      <c r="BC5"/>
      <c r="BD5"/>
      <c r="BE5"/>
      <c r="BF5"/>
      <c r="BG5"/>
      <c r="BH5"/>
      <c r="BI5"/>
      <c r="BJ5"/>
      <c r="BK5"/>
      <c r="BL5"/>
      <c r="BM5"/>
      <c r="BN5"/>
      <c r="BO5"/>
      <c r="BP5"/>
      <c r="BQ5"/>
      <c r="BR5"/>
      <c r="BS5"/>
      <c r="BT5"/>
      <c r="BU5"/>
      <c r="BV5"/>
      <c r="BW5"/>
      <c r="BX5"/>
      <c r="BY5"/>
      <c r="BZ5"/>
      <c r="CA5"/>
      <c r="CB5"/>
    </row>
    <row r="6" spans="1:86" s="4" customFormat="1" ht="19.95" customHeight="1" x14ac:dyDescent="0.25">
      <c r="A6"/>
      <c r="B6" s="55" t="s">
        <v>130</v>
      </c>
      <c r="C6" s="26" t="s">
        <v>80</v>
      </c>
      <c r="D6" s="103" t="s">
        <v>122</v>
      </c>
      <c r="E6" s="47" t="s">
        <v>131</v>
      </c>
      <c r="F6" s="47" t="s">
        <v>123</v>
      </c>
      <c r="G6" s="48" t="s">
        <v>122</v>
      </c>
      <c r="H6" s="149" t="s">
        <v>122</v>
      </c>
      <c r="I6" s="48" t="s">
        <v>122</v>
      </c>
      <c r="J6" s="48" t="s">
        <v>122</v>
      </c>
      <c r="K6" s="47" t="s">
        <v>132</v>
      </c>
      <c r="L6" s="47" t="s">
        <v>122</v>
      </c>
      <c r="M6" s="47" t="s">
        <v>122</v>
      </c>
      <c r="N6" s="102"/>
      <c r="O6" s="49"/>
      <c r="P6"/>
      <c r="Q6" s="55" t="s">
        <v>130</v>
      </c>
      <c r="R6" s="9" t="s">
        <v>80</v>
      </c>
      <c r="S6" s="47" t="s">
        <v>123</v>
      </c>
      <c r="T6" s="47" t="s">
        <v>122</v>
      </c>
      <c r="U6" s="47" t="s">
        <v>132</v>
      </c>
      <c r="V6" s="47" t="s">
        <v>122</v>
      </c>
      <c r="W6" s="51" t="s">
        <v>132</v>
      </c>
      <c r="X6" s="64" t="s">
        <v>122</v>
      </c>
      <c r="Y6" s="48" t="s">
        <v>122</v>
      </c>
      <c r="Z6" s="47" t="s">
        <v>133</v>
      </c>
      <c r="AA6" s="149" t="s">
        <v>122</v>
      </c>
      <c r="AB6" s="47" t="s">
        <v>122</v>
      </c>
      <c r="AC6" s="53" t="s">
        <v>122</v>
      </c>
      <c r="AD6" s="18"/>
      <c r="AE6" s="280"/>
      <c r="AF6" s="33"/>
      <c r="AG6" s="25" t="s">
        <v>80</v>
      </c>
      <c r="AH6" s="51" t="s">
        <v>130</v>
      </c>
      <c r="AI6" s="43" t="s">
        <v>134</v>
      </c>
      <c r="AJ6" s="26" t="s">
        <v>135</v>
      </c>
      <c r="AK6"/>
      <c r="AL6"/>
      <c r="AM6"/>
      <c r="AN6" s="264" t="s">
        <v>30</v>
      </c>
      <c r="AO6" s="51" t="s">
        <v>273</v>
      </c>
      <c r="AP6" s="43" t="s">
        <v>274</v>
      </c>
      <c r="AQ6" s="26" t="s">
        <v>122</v>
      </c>
      <c r="AR6"/>
      <c r="AS6"/>
      <c r="AT6"/>
      <c r="AU6"/>
      <c r="AV6"/>
      <c r="AW6"/>
      <c r="AX6"/>
      <c r="AY6"/>
      <c r="AZ6"/>
      <c r="BA6"/>
      <c r="BB6"/>
      <c r="BC6"/>
      <c r="BD6"/>
      <c r="BE6"/>
      <c r="BF6"/>
      <c r="BG6"/>
      <c r="BH6"/>
      <c r="BI6"/>
      <c r="BJ6"/>
      <c r="BK6"/>
      <c r="BL6"/>
      <c r="BM6"/>
      <c r="BN6"/>
      <c r="BO6"/>
      <c r="BP6"/>
      <c r="BQ6"/>
      <c r="BR6"/>
      <c r="BS6"/>
      <c r="BT6"/>
      <c r="BU6"/>
      <c r="BV6"/>
      <c r="BW6"/>
      <c r="BX6"/>
      <c r="BY6"/>
      <c r="BZ6"/>
      <c r="CA6"/>
      <c r="CB6"/>
    </row>
    <row r="7" spans="1:86" s="4" customFormat="1" ht="19.95" customHeight="1" x14ac:dyDescent="0.25">
      <c r="A7"/>
      <c r="B7" s="55" t="s">
        <v>136</v>
      </c>
      <c r="C7" s="11" t="s">
        <v>41</v>
      </c>
      <c r="D7" s="103" t="s">
        <v>122</v>
      </c>
      <c r="E7" s="47" t="s">
        <v>137</v>
      </c>
      <c r="F7" s="47" t="s">
        <v>138</v>
      </c>
      <c r="G7" s="47" t="s">
        <v>138</v>
      </c>
      <c r="H7" s="258" t="s">
        <v>122</v>
      </c>
      <c r="I7" s="48" t="s">
        <v>122</v>
      </c>
      <c r="J7" s="47" t="s">
        <v>138</v>
      </c>
      <c r="K7" s="48" t="s">
        <v>122</v>
      </c>
      <c r="L7" s="47" t="s">
        <v>137</v>
      </c>
      <c r="M7" s="47" t="s">
        <v>122</v>
      </c>
      <c r="N7" s="102"/>
      <c r="O7" s="49"/>
      <c r="P7"/>
      <c r="Q7" s="55" t="s">
        <v>136</v>
      </c>
      <c r="R7" s="9" t="s">
        <v>41</v>
      </c>
      <c r="S7" s="47" t="s">
        <v>138</v>
      </c>
      <c r="T7" s="47" t="s">
        <v>137</v>
      </c>
      <c r="U7" s="48" t="s">
        <v>122</v>
      </c>
      <c r="V7" s="47" t="s">
        <v>138</v>
      </c>
      <c r="W7" s="51" t="s">
        <v>138</v>
      </c>
      <c r="X7" s="51" t="s">
        <v>137</v>
      </c>
      <c r="Y7" s="48" t="s">
        <v>122</v>
      </c>
      <c r="Z7" s="48" t="s">
        <v>122</v>
      </c>
      <c r="AA7" s="149" t="s">
        <v>122</v>
      </c>
      <c r="AB7" s="47" t="s">
        <v>122</v>
      </c>
      <c r="AC7" s="53" t="s">
        <v>122</v>
      </c>
      <c r="AD7" s="18"/>
      <c r="AE7" s="280"/>
      <c r="AF7" s="33"/>
      <c r="AG7" s="25" t="s">
        <v>41</v>
      </c>
      <c r="AH7" s="51" t="s">
        <v>136</v>
      </c>
      <c r="AI7" s="43" t="s">
        <v>139</v>
      </c>
      <c r="AJ7" s="26" t="s">
        <v>140</v>
      </c>
      <c r="AK7"/>
      <c r="AL7"/>
      <c r="AM7"/>
      <c r="AN7" s="264" t="s">
        <v>118</v>
      </c>
      <c r="AO7" s="51" t="s">
        <v>275</v>
      </c>
      <c r="AP7" s="43">
        <v>0</v>
      </c>
      <c r="AQ7" s="26" t="s">
        <v>276</v>
      </c>
      <c r="AR7"/>
      <c r="AS7"/>
      <c r="AT7"/>
      <c r="AU7"/>
      <c r="AV7"/>
      <c r="AW7"/>
      <c r="AX7"/>
      <c r="AY7"/>
      <c r="AZ7"/>
      <c r="BA7"/>
      <c r="BB7"/>
      <c r="BC7"/>
      <c r="BD7"/>
      <c r="BE7"/>
      <c r="BF7"/>
      <c r="BG7"/>
      <c r="BH7"/>
      <c r="BI7"/>
      <c r="BJ7"/>
      <c r="BK7"/>
      <c r="BL7"/>
      <c r="BM7"/>
      <c r="BN7"/>
      <c r="BO7"/>
      <c r="BP7"/>
      <c r="BQ7"/>
      <c r="BR7"/>
      <c r="BS7"/>
      <c r="BT7"/>
      <c r="BU7"/>
      <c r="BV7"/>
      <c r="BW7"/>
      <c r="BX7"/>
      <c r="BY7"/>
      <c r="BZ7"/>
      <c r="CA7"/>
      <c r="CB7"/>
    </row>
    <row r="8" spans="1:86" s="4" customFormat="1" ht="19.95" customHeight="1" x14ac:dyDescent="0.25">
      <c r="A8"/>
      <c r="B8" s="55" t="s">
        <v>34</v>
      </c>
      <c r="C8" s="11" t="s">
        <v>24</v>
      </c>
      <c r="D8" s="103" t="s">
        <v>141</v>
      </c>
      <c r="E8" s="47" t="s">
        <v>122</v>
      </c>
      <c r="F8" s="47" t="s">
        <v>122</v>
      </c>
      <c r="G8" s="47" t="s">
        <v>142</v>
      </c>
      <c r="H8" s="149" t="s">
        <v>122</v>
      </c>
      <c r="I8" s="47" t="s">
        <v>141</v>
      </c>
      <c r="J8" s="47" t="s">
        <v>122</v>
      </c>
      <c r="K8" s="47" t="s">
        <v>122</v>
      </c>
      <c r="L8" s="47" t="s">
        <v>142</v>
      </c>
      <c r="M8" s="47" t="s">
        <v>122</v>
      </c>
      <c r="N8" s="102"/>
      <c r="O8" s="49"/>
      <c r="P8"/>
      <c r="Q8" s="55" t="s">
        <v>34</v>
      </c>
      <c r="R8" s="9" t="s">
        <v>24</v>
      </c>
      <c r="S8" s="47" t="s">
        <v>141</v>
      </c>
      <c r="T8" s="47" t="s">
        <v>122</v>
      </c>
      <c r="U8" s="47" t="s">
        <v>142</v>
      </c>
      <c r="V8" s="47" t="s">
        <v>122</v>
      </c>
      <c r="W8" s="51" t="s">
        <v>122</v>
      </c>
      <c r="X8" s="51" t="s">
        <v>141</v>
      </c>
      <c r="Y8" s="47" t="s">
        <v>122</v>
      </c>
      <c r="Z8" s="47" t="s">
        <v>142</v>
      </c>
      <c r="AA8" s="149" t="s">
        <v>122</v>
      </c>
      <c r="AB8" s="47" t="s">
        <v>122</v>
      </c>
      <c r="AC8" s="53" t="s">
        <v>122</v>
      </c>
      <c r="AD8" s="18"/>
      <c r="AE8" s="280"/>
      <c r="AF8" s="33"/>
      <c r="AG8" s="25" t="s">
        <v>24</v>
      </c>
      <c r="AH8" s="51" t="s">
        <v>34</v>
      </c>
      <c r="AI8" s="43" t="s">
        <v>143</v>
      </c>
      <c r="AJ8" s="26" t="s">
        <v>122</v>
      </c>
      <c r="AK8"/>
      <c r="AL8"/>
      <c r="AM8"/>
      <c r="AN8" s="264" t="s">
        <v>2</v>
      </c>
      <c r="AO8" s="51" t="s">
        <v>277</v>
      </c>
      <c r="AP8" s="43" t="s">
        <v>278</v>
      </c>
      <c r="AQ8" s="26" t="s">
        <v>279</v>
      </c>
      <c r="AR8"/>
      <c r="AS8"/>
      <c r="AT8"/>
      <c r="AU8"/>
      <c r="AV8"/>
      <c r="AW8"/>
      <c r="AX8"/>
      <c r="AY8"/>
      <c r="AZ8"/>
      <c r="BA8"/>
      <c r="BB8"/>
      <c r="BC8"/>
      <c r="BD8"/>
      <c r="BE8"/>
      <c r="BF8"/>
      <c r="BG8"/>
      <c r="BH8"/>
      <c r="BI8"/>
      <c r="BJ8"/>
      <c r="BK8"/>
      <c r="BL8"/>
      <c r="BM8"/>
      <c r="BN8"/>
      <c r="BO8"/>
      <c r="BP8"/>
      <c r="BQ8"/>
      <c r="BR8"/>
      <c r="BS8"/>
      <c r="BT8"/>
      <c r="BU8"/>
      <c r="BV8"/>
      <c r="BW8"/>
      <c r="BX8"/>
      <c r="BY8"/>
      <c r="BZ8"/>
      <c r="CA8"/>
      <c r="CB8"/>
    </row>
    <row r="9" spans="1:86" s="4" customFormat="1" ht="19.95" customHeight="1" x14ac:dyDescent="0.25">
      <c r="A9"/>
      <c r="B9" s="55" t="s">
        <v>144</v>
      </c>
      <c r="C9" s="11" t="s">
        <v>66</v>
      </c>
      <c r="D9" s="103" t="s">
        <v>122</v>
      </c>
      <c r="E9" s="47" t="s">
        <v>122</v>
      </c>
      <c r="F9" s="47" t="s">
        <v>122</v>
      </c>
      <c r="G9" s="47" t="s">
        <v>122</v>
      </c>
      <c r="H9" s="258" t="s">
        <v>122</v>
      </c>
      <c r="I9" s="47" t="s">
        <v>123</v>
      </c>
      <c r="J9" s="47" t="s">
        <v>122</v>
      </c>
      <c r="K9" s="47" t="s">
        <v>122</v>
      </c>
      <c r="L9" s="47" t="s">
        <v>122</v>
      </c>
      <c r="M9" s="47" t="s">
        <v>122</v>
      </c>
      <c r="N9" s="102"/>
      <c r="O9" s="49"/>
      <c r="P9"/>
      <c r="Q9" s="55" t="s">
        <v>144</v>
      </c>
      <c r="R9" s="9" t="s">
        <v>66</v>
      </c>
      <c r="S9" s="47" t="s">
        <v>122</v>
      </c>
      <c r="T9" s="47" t="s">
        <v>123</v>
      </c>
      <c r="U9" s="47" t="s">
        <v>122</v>
      </c>
      <c r="V9" s="47" t="s">
        <v>122</v>
      </c>
      <c r="W9" s="51" t="s">
        <v>122</v>
      </c>
      <c r="X9" s="51" t="s">
        <v>122</v>
      </c>
      <c r="Y9" s="47" t="s">
        <v>122</v>
      </c>
      <c r="Z9" s="47" t="s">
        <v>123</v>
      </c>
      <c r="AA9" s="149" t="s">
        <v>122</v>
      </c>
      <c r="AB9" s="47" t="s">
        <v>122</v>
      </c>
      <c r="AC9" s="53" t="s">
        <v>122</v>
      </c>
      <c r="AD9" s="18"/>
      <c r="AE9" s="280"/>
      <c r="AF9" s="33"/>
      <c r="AG9" s="25" t="s">
        <v>66</v>
      </c>
      <c r="AH9" s="51" t="s">
        <v>144</v>
      </c>
      <c r="AI9" s="43" t="s">
        <v>145</v>
      </c>
      <c r="AJ9" s="26" t="s">
        <v>146</v>
      </c>
      <c r="AK9"/>
      <c r="AL9"/>
      <c r="AM9"/>
      <c r="AN9" s="264" t="s">
        <v>62</v>
      </c>
      <c r="AO9" s="51" t="s">
        <v>95</v>
      </c>
      <c r="AP9" s="43" t="s">
        <v>280</v>
      </c>
      <c r="AQ9" s="26" t="s">
        <v>122</v>
      </c>
      <c r="AR9"/>
      <c r="AS9"/>
      <c r="AT9"/>
      <c r="AU9"/>
      <c r="AV9"/>
      <c r="AW9"/>
      <c r="AX9"/>
      <c r="AY9"/>
      <c r="AZ9"/>
      <c r="BA9"/>
      <c r="BB9"/>
      <c r="BC9"/>
      <c r="BD9"/>
      <c r="BE9"/>
      <c r="BF9"/>
      <c r="BG9"/>
      <c r="BH9"/>
      <c r="BI9"/>
      <c r="BJ9"/>
      <c r="BK9"/>
      <c r="BL9"/>
      <c r="BM9"/>
      <c r="BN9"/>
      <c r="BO9"/>
      <c r="BP9"/>
      <c r="BQ9"/>
      <c r="BR9"/>
      <c r="BS9"/>
      <c r="BT9"/>
      <c r="BU9"/>
      <c r="BV9"/>
      <c r="BW9"/>
      <c r="BX9"/>
      <c r="BY9"/>
      <c r="BZ9"/>
      <c r="CA9"/>
      <c r="CB9"/>
    </row>
    <row r="10" spans="1:86" s="4" customFormat="1" ht="19.95" customHeight="1" x14ac:dyDescent="0.25">
      <c r="A10"/>
      <c r="B10" s="55" t="s">
        <v>38</v>
      </c>
      <c r="C10" s="11" t="s">
        <v>20</v>
      </c>
      <c r="D10" s="103" t="s">
        <v>122</v>
      </c>
      <c r="E10" s="47" t="s">
        <v>127</v>
      </c>
      <c r="F10" s="47" t="s">
        <v>122</v>
      </c>
      <c r="G10" s="47" t="s">
        <v>147</v>
      </c>
      <c r="H10" s="149" t="s">
        <v>122</v>
      </c>
      <c r="I10" s="48" t="s">
        <v>122</v>
      </c>
      <c r="J10" s="47" t="s">
        <v>147</v>
      </c>
      <c r="K10" s="47" t="s">
        <v>122</v>
      </c>
      <c r="L10" s="47" t="s">
        <v>122</v>
      </c>
      <c r="M10" s="47" t="s">
        <v>127</v>
      </c>
      <c r="N10" s="102"/>
      <c r="O10" s="49"/>
      <c r="P10"/>
      <c r="Q10" s="55" t="s">
        <v>38</v>
      </c>
      <c r="R10" s="9" t="s">
        <v>20</v>
      </c>
      <c r="S10" s="47" t="s">
        <v>122</v>
      </c>
      <c r="T10" s="47" t="s">
        <v>147</v>
      </c>
      <c r="U10" s="48" t="s">
        <v>122</v>
      </c>
      <c r="V10" s="48" t="s">
        <v>122</v>
      </c>
      <c r="W10" s="51" t="s">
        <v>147</v>
      </c>
      <c r="X10" s="51" t="s">
        <v>122</v>
      </c>
      <c r="Y10" s="47" t="s">
        <v>127</v>
      </c>
      <c r="Z10" s="48" t="s">
        <v>122</v>
      </c>
      <c r="AA10" s="149" t="s">
        <v>122</v>
      </c>
      <c r="AB10" s="47" t="s">
        <v>122</v>
      </c>
      <c r="AC10" s="53" t="s">
        <v>122</v>
      </c>
      <c r="AD10" s="18"/>
      <c r="AE10" s="280"/>
      <c r="AF10" s="33"/>
      <c r="AG10" s="25" t="s">
        <v>20</v>
      </c>
      <c r="AH10" s="51" t="s">
        <v>38</v>
      </c>
      <c r="AI10" s="43" t="s">
        <v>148</v>
      </c>
      <c r="AJ10" s="26" t="s">
        <v>149</v>
      </c>
      <c r="AK10"/>
      <c r="AL10"/>
      <c r="AM10"/>
      <c r="AN10" s="264" t="s">
        <v>77</v>
      </c>
      <c r="AO10" s="51" t="s">
        <v>281</v>
      </c>
      <c r="AP10" s="43" t="s">
        <v>282</v>
      </c>
      <c r="AQ10" s="26" t="s">
        <v>283</v>
      </c>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1:86" s="4" customFormat="1" ht="19.95" customHeight="1" x14ac:dyDescent="0.25">
      <c r="A11"/>
      <c r="B11" s="55" t="s">
        <v>38</v>
      </c>
      <c r="C11" s="11" t="s">
        <v>19</v>
      </c>
      <c r="D11" s="103" t="s">
        <v>147</v>
      </c>
      <c r="E11" s="47" t="s">
        <v>122</v>
      </c>
      <c r="F11" s="47" t="s">
        <v>127</v>
      </c>
      <c r="G11" s="47" t="s">
        <v>122</v>
      </c>
      <c r="H11" s="149" t="s">
        <v>122</v>
      </c>
      <c r="I11" s="47" t="s">
        <v>147</v>
      </c>
      <c r="J11" s="47" t="s">
        <v>122</v>
      </c>
      <c r="K11" s="47" t="s">
        <v>147</v>
      </c>
      <c r="L11" s="47" t="s">
        <v>122</v>
      </c>
      <c r="M11" s="47" t="s">
        <v>122</v>
      </c>
      <c r="N11" s="102"/>
      <c r="O11" s="49"/>
      <c r="P11"/>
      <c r="Q11" s="55" t="s">
        <v>38</v>
      </c>
      <c r="R11" s="9" t="s">
        <v>19</v>
      </c>
      <c r="S11" s="47" t="s">
        <v>147</v>
      </c>
      <c r="T11" s="47" t="s">
        <v>122</v>
      </c>
      <c r="U11" s="47" t="s">
        <v>127</v>
      </c>
      <c r="V11" s="47" t="s">
        <v>122</v>
      </c>
      <c r="W11" s="51" t="s">
        <v>147</v>
      </c>
      <c r="X11" s="51" t="s">
        <v>122</v>
      </c>
      <c r="Y11" s="47" t="s">
        <v>122</v>
      </c>
      <c r="Z11" s="47" t="s">
        <v>122</v>
      </c>
      <c r="AA11" s="149" t="s">
        <v>122</v>
      </c>
      <c r="AB11" s="47" t="s">
        <v>122</v>
      </c>
      <c r="AC11" s="53" t="s">
        <v>122</v>
      </c>
      <c r="AD11" s="18"/>
      <c r="AE11" s="280"/>
      <c r="AF11" s="33"/>
      <c r="AG11" s="25" t="s">
        <v>19</v>
      </c>
      <c r="AH11" s="51" t="s">
        <v>38</v>
      </c>
      <c r="AI11" s="43" t="s">
        <v>150</v>
      </c>
      <c r="AJ11" s="26" t="s">
        <v>151</v>
      </c>
      <c r="AK11"/>
      <c r="AL11"/>
      <c r="AM11"/>
      <c r="AN11" s="264" t="s">
        <v>86</v>
      </c>
      <c r="AO11" s="51" t="s">
        <v>144</v>
      </c>
      <c r="AP11" s="43" t="s">
        <v>284</v>
      </c>
      <c r="AQ11" s="26" t="s">
        <v>285</v>
      </c>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1:86" s="4" customFormat="1" ht="19.95" customHeight="1" x14ac:dyDescent="0.25">
      <c r="A12"/>
      <c r="B12" s="55" t="s">
        <v>33</v>
      </c>
      <c r="C12" s="11" t="s">
        <v>12</v>
      </c>
      <c r="D12" s="103" t="s">
        <v>122</v>
      </c>
      <c r="E12" s="47" t="s">
        <v>122</v>
      </c>
      <c r="F12" s="47" t="s">
        <v>122</v>
      </c>
      <c r="G12" s="47" t="s">
        <v>123</v>
      </c>
      <c r="H12" s="149" t="s">
        <v>122</v>
      </c>
      <c r="I12" s="48" t="s">
        <v>122</v>
      </c>
      <c r="J12" s="48" t="s">
        <v>122</v>
      </c>
      <c r="K12" s="47" t="s">
        <v>122</v>
      </c>
      <c r="L12" s="48" t="s">
        <v>122</v>
      </c>
      <c r="M12" s="47" t="s">
        <v>122</v>
      </c>
      <c r="N12" s="102"/>
      <c r="O12" s="49"/>
      <c r="P12"/>
      <c r="Q12" s="55" t="s">
        <v>33</v>
      </c>
      <c r="R12" s="9" t="s">
        <v>12</v>
      </c>
      <c r="S12" s="47" t="s">
        <v>123</v>
      </c>
      <c r="T12" s="47" t="s">
        <v>122</v>
      </c>
      <c r="U12" s="47" t="s">
        <v>122</v>
      </c>
      <c r="V12" s="47" t="s">
        <v>122</v>
      </c>
      <c r="W12" s="51" t="s">
        <v>122</v>
      </c>
      <c r="X12" s="51" t="s">
        <v>122</v>
      </c>
      <c r="Y12" s="47" t="s">
        <v>122</v>
      </c>
      <c r="Z12" s="47" t="s">
        <v>122</v>
      </c>
      <c r="AA12" s="149" t="s">
        <v>122</v>
      </c>
      <c r="AB12" s="47" t="s">
        <v>122</v>
      </c>
      <c r="AC12" s="53" t="s">
        <v>122</v>
      </c>
      <c r="AD12" s="18"/>
      <c r="AE12" s="280"/>
      <c r="AF12" s="33"/>
      <c r="AG12" s="25" t="s">
        <v>12</v>
      </c>
      <c r="AH12" s="51" t="s">
        <v>33</v>
      </c>
      <c r="AI12" s="43" t="s">
        <v>152</v>
      </c>
      <c r="AJ12" s="26" t="s">
        <v>153</v>
      </c>
      <c r="AK12"/>
      <c r="AL12"/>
      <c r="AM12"/>
      <c r="AN12" s="264" t="s">
        <v>65</v>
      </c>
      <c r="AO12" s="51" t="s">
        <v>37</v>
      </c>
      <c r="AP12" s="43" t="s">
        <v>286</v>
      </c>
      <c r="AQ12" s="26" t="s">
        <v>287</v>
      </c>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1:86" s="4" customFormat="1" ht="19.95" customHeight="1" x14ac:dyDescent="0.25">
      <c r="A13"/>
      <c r="B13" s="55" t="s">
        <v>154</v>
      </c>
      <c r="C13" s="11" t="s">
        <v>39</v>
      </c>
      <c r="D13" s="103" t="s">
        <v>122</v>
      </c>
      <c r="E13" s="47" t="s">
        <v>122</v>
      </c>
      <c r="F13" s="47" t="s">
        <v>122</v>
      </c>
      <c r="G13" s="47" t="s">
        <v>122</v>
      </c>
      <c r="H13" s="149" t="s">
        <v>122</v>
      </c>
      <c r="I13" s="47" t="s">
        <v>155</v>
      </c>
      <c r="J13" s="47" t="s">
        <v>122</v>
      </c>
      <c r="K13" s="47" t="s">
        <v>122</v>
      </c>
      <c r="L13" s="47" t="s">
        <v>122</v>
      </c>
      <c r="M13" s="48" t="s">
        <v>122</v>
      </c>
      <c r="N13" s="102"/>
      <c r="O13" s="49"/>
      <c r="P13"/>
      <c r="Q13" s="55" t="s">
        <v>154</v>
      </c>
      <c r="R13" s="9" t="s">
        <v>39</v>
      </c>
      <c r="S13" s="47" t="s">
        <v>155</v>
      </c>
      <c r="T13" s="47" t="s">
        <v>122</v>
      </c>
      <c r="U13" s="47" t="s">
        <v>155</v>
      </c>
      <c r="V13" s="47" t="s">
        <v>122</v>
      </c>
      <c r="W13" s="51" t="s">
        <v>122</v>
      </c>
      <c r="X13" s="51" t="s">
        <v>122</v>
      </c>
      <c r="Y13" s="47" t="s">
        <v>122</v>
      </c>
      <c r="Z13" s="47" t="s">
        <v>122</v>
      </c>
      <c r="AA13" s="149" t="s">
        <v>122</v>
      </c>
      <c r="AB13" s="47" t="s">
        <v>122</v>
      </c>
      <c r="AC13" s="53" t="s">
        <v>122</v>
      </c>
      <c r="AD13" s="18"/>
      <c r="AE13" s="280"/>
      <c r="AF13" s="33"/>
      <c r="AG13" s="25" t="s">
        <v>39</v>
      </c>
      <c r="AH13" s="51" t="s">
        <v>154</v>
      </c>
      <c r="AI13" s="43" t="s">
        <v>156</v>
      </c>
      <c r="AJ13" s="26" t="s">
        <v>157</v>
      </c>
      <c r="AK13"/>
      <c r="AL13"/>
      <c r="AM13"/>
      <c r="AN13" s="264" t="s">
        <v>89</v>
      </c>
      <c r="AO13" s="51" t="s">
        <v>37</v>
      </c>
      <c r="AP13" s="43">
        <v>0</v>
      </c>
      <c r="AQ13" s="26" t="s">
        <v>122</v>
      </c>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1:86" s="4" customFormat="1" ht="19.95" customHeight="1" x14ac:dyDescent="0.25">
      <c r="A14"/>
      <c r="B14" s="55" t="s">
        <v>33</v>
      </c>
      <c r="C14" s="26" t="s">
        <v>83</v>
      </c>
      <c r="D14" s="103" t="s">
        <v>122</v>
      </c>
      <c r="E14" s="48" t="s">
        <v>122</v>
      </c>
      <c r="F14" s="47" t="s">
        <v>133</v>
      </c>
      <c r="G14" s="48" t="s">
        <v>122</v>
      </c>
      <c r="H14" s="149" t="s">
        <v>122</v>
      </c>
      <c r="I14" s="47" t="s">
        <v>132</v>
      </c>
      <c r="J14" s="48" t="s">
        <v>122</v>
      </c>
      <c r="K14" s="47" t="s">
        <v>123</v>
      </c>
      <c r="L14" s="48" t="s">
        <v>122</v>
      </c>
      <c r="M14" s="47" t="s">
        <v>132</v>
      </c>
      <c r="N14" s="102"/>
      <c r="O14" s="49"/>
      <c r="P14"/>
      <c r="Q14" s="55" t="s">
        <v>33</v>
      </c>
      <c r="R14" s="9" t="s">
        <v>83</v>
      </c>
      <c r="S14" s="48" t="s">
        <v>122</v>
      </c>
      <c r="T14" s="47" t="s">
        <v>132</v>
      </c>
      <c r="U14" s="48" t="s">
        <v>122</v>
      </c>
      <c r="V14" s="47" t="s">
        <v>123</v>
      </c>
      <c r="W14" s="64" t="s">
        <v>122</v>
      </c>
      <c r="X14" s="51" t="s">
        <v>133</v>
      </c>
      <c r="Y14" s="48" t="s">
        <v>122</v>
      </c>
      <c r="Z14" s="47" t="s">
        <v>132</v>
      </c>
      <c r="AA14" s="149" t="s">
        <v>122</v>
      </c>
      <c r="AB14" s="47" t="s">
        <v>122</v>
      </c>
      <c r="AC14" s="53" t="s">
        <v>122</v>
      </c>
      <c r="AD14" s="18"/>
      <c r="AE14" s="280"/>
      <c r="AF14" s="33"/>
      <c r="AG14" s="25" t="s">
        <v>83</v>
      </c>
      <c r="AH14" s="51" t="s">
        <v>33</v>
      </c>
      <c r="AI14" s="43" t="s">
        <v>158</v>
      </c>
      <c r="AJ14" s="26" t="s">
        <v>159</v>
      </c>
      <c r="AK14"/>
      <c r="AL14"/>
      <c r="AM14"/>
      <c r="AN14" s="264" t="s">
        <v>106</v>
      </c>
      <c r="AO14" s="51" t="s">
        <v>38</v>
      </c>
      <c r="AP14" s="43">
        <v>0</v>
      </c>
      <c r="AQ14" s="26" t="s">
        <v>288</v>
      </c>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1:86" s="96" customFormat="1" ht="19.95" customHeight="1" x14ac:dyDescent="0.25">
      <c r="A15"/>
      <c r="B15" s="55" t="s">
        <v>144</v>
      </c>
      <c r="C15" s="11" t="s">
        <v>54</v>
      </c>
      <c r="D15" s="103" t="s">
        <v>122</v>
      </c>
      <c r="E15" s="48" t="s">
        <v>122</v>
      </c>
      <c r="F15" s="47" t="s">
        <v>133</v>
      </c>
      <c r="G15" s="48" t="s">
        <v>122</v>
      </c>
      <c r="H15" s="149" t="s">
        <v>122</v>
      </c>
      <c r="I15" s="47" t="s">
        <v>132</v>
      </c>
      <c r="J15" s="48" t="s">
        <v>122</v>
      </c>
      <c r="K15" s="47" t="s">
        <v>123</v>
      </c>
      <c r="L15" s="48" t="s">
        <v>122</v>
      </c>
      <c r="M15" s="47" t="s">
        <v>132</v>
      </c>
      <c r="N15" s="102"/>
      <c r="O15" s="49"/>
      <c r="P15"/>
      <c r="Q15" s="55" t="s">
        <v>144</v>
      </c>
      <c r="R15" s="9" t="s">
        <v>54</v>
      </c>
      <c r="S15" s="48" t="s">
        <v>122</v>
      </c>
      <c r="T15" s="47" t="s">
        <v>132</v>
      </c>
      <c r="U15" s="48" t="s">
        <v>122</v>
      </c>
      <c r="V15" s="47" t="s">
        <v>123</v>
      </c>
      <c r="W15" s="64" t="s">
        <v>122</v>
      </c>
      <c r="X15" s="51" t="s">
        <v>133</v>
      </c>
      <c r="Y15" s="48" t="s">
        <v>122</v>
      </c>
      <c r="Z15" s="47" t="s">
        <v>132</v>
      </c>
      <c r="AA15" s="149" t="s">
        <v>122</v>
      </c>
      <c r="AB15" s="47" t="s">
        <v>122</v>
      </c>
      <c r="AC15" s="53" t="s">
        <v>122</v>
      </c>
      <c r="AD15" s="18"/>
      <c r="AE15" s="280"/>
      <c r="AF15" s="33"/>
      <c r="AG15" s="25" t="s">
        <v>54</v>
      </c>
      <c r="AH15" s="51" t="s">
        <v>144</v>
      </c>
      <c r="AI15" s="43" t="s">
        <v>160</v>
      </c>
      <c r="AJ15" s="26" t="s">
        <v>161</v>
      </c>
      <c r="AK15"/>
      <c r="AL15"/>
      <c r="AM15"/>
      <c r="AN15" s="264" t="s">
        <v>105</v>
      </c>
      <c r="AO15" s="51" t="s">
        <v>38</v>
      </c>
      <c r="AP15" s="43" t="s">
        <v>289</v>
      </c>
      <c r="AQ15" s="26" t="s">
        <v>290</v>
      </c>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s="4"/>
      <c r="CD15" s="4"/>
      <c r="CE15" s="4"/>
      <c r="CF15" s="4"/>
      <c r="CG15" s="4"/>
      <c r="CH15" s="4"/>
    </row>
    <row r="16" spans="1:86" s="4" customFormat="1" ht="19.95" customHeight="1" thickBot="1" x14ac:dyDescent="0.3">
      <c r="A16"/>
      <c r="B16" s="55" t="s">
        <v>162</v>
      </c>
      <c r="C16" s="11" t="s">
        <v>28</v>
      </c>
      <c r="D16" s="103" t="s">
        <v>138</v>
      </c>
      <c r="E16" s="47" t="s">
        <v>122</v>
      </c>
      <c r="F16" s="47" t="s">
        <v>132</v>
      </c>
      <c r="G16" s="47" t="s">
        <v>122</v>
      </c>
      <c r="H16" s="149" t="s">
        <v>122</v>
      </c>
      <c r="I16" s="47" t="s">
        <v>137</v>
      </c>
      <c r="J16" s="47" t="s">
        <v>132</v>
      </c>
      <c r="K16" s="47" t="s">
        <v>122</v>
      </c>
      <c r="L16" s="47" t="s">
        <v>132</v>
      </c>
      <c r="M16" s="47" t="s">
        <v>122</v>
      </c>
      <c r="N16" s="102"/>
      <c r="O16" s="49"/>
      <c r="P16"/>
      <c r="Q16" s="55" t="s">
        <v>162</v>
      </c>
      <c r="R16" s="9" t="s">
        <v>28</v>
      </c>
      <c r="S16" s="47" t="s">
        <v>133</v>
      </c>
      <c r="T16" s="48" t="s">
        <v>122</v>
      </c>
      <c r="U16" s="47" t="s">
        <v>122</v>
      </c>
      <c r="V16" s="47" t="s">
        <v>132</v>
      </c>
      <c r="W16" s="51" t="s">
        <v>122</v>
      </c>
      <c r="X16" s="51" t="s">
        <v>132</v>
      </c>
      <c r="Y16" s="47" t="s">
        <v>132</v>
      </c>
      <c r="Z16" s="47" t="s">
        <v>123</v>
      </c>
      <c r="AA16" s="149" t="s">
        <v>122</v>
      </c>
      <c r="AB16" s="47" t="s">
        <v>122</v>
      </c>
      <c r="AC16" s="53" t="s">
        <v>122</v>
      </c>
      <c r="AD16" s="18"/>
      <c r="AE16" s="280"/>
      <c r="AF16" s="33"/>
      <c r="AG16" s="25" t="s">
        <v>28</v>
      </c>
      <c r="AH16" s="51" t="s">
        <v>162</v>
      </c>
      <c r="AI16" s="43" t="s">
        <v>163</v>
      </c>
      <c r="AJ16" s="26" t="s">
        <v>164</v>
      </c>
      <c r="AK16"/>
      <c r="AL16"/>
      <c r="AM16"/>
      <c r="AN16" s="265" t="s">
        <v>61</v>
      </c>
      <c r="AO16" s="266" t="s">
        <v>95</v>
      </c>
      <c r="AP16" s="267" t="s">
        <v>291</v>
      </c>
      <c r="AQ16" s="268" t="s">
        <v>292</v>
      </c>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H16" s="96"/>
    </row>
    <row r="17" spans="1:80" s="4" customFormat="1" ht="19.95" customHeight="1" x14ac:dyDescent="0.25">
      <c r="A17"/>
      <c r="B17" s="55" t="s">
        <v>34</v>
      </c>
      <c r="C17" s="11" t="s">
        <v>21</v>
      </c>
      <c r="D17" s="103" t="s">
        <v>122</v>
      </c>
      <c r="E17" s="47" t="s">
        <v>142</v>
      </c>
      <c r="F17" s="47" t="s">
        <v>122</v>
      </c>
      <c r="G17" s="47" t="s">
        <v>122</v>
      </c>
      <c r="H17" s="258" t="s">
        <v>122</v>
      </c>
      <c r="I17" s="51" t="s">
        <v>122</v>
      </c>
      <c r="J17" s="47" t="s">
        <v>142</v>
      </c>
      <c r="K17" s="47" t="s">
        <v>122</v>
      </c>
      <c r="L17" s="47" t="s">
        <v>122</v>
      </c>
      <c r="M17" s="47" t="s">
        <v>122</v>
      </c>
      <c r="N17" s="102"/>
      <c r="O17" s="49"/>
      <c r="P17"/>
      <c r="Q17" s="55" t="s">
        <v>34</v>
      </c>
      <c r="R17" s="9" t="s">
        <v>21</v>
      </c>
      <c r="S17" s="47" t="s">
        <v>142</v>
      </c>
      <c r="T17" s="47" t="s">
        <v>122</v>
      </c>
      <c r="U17" s="47" t="s">
        <v>122</v>
      </c>
      <c r="V17" s="47" t="s">
        <v>141</v>
      </c>
      <c r="W17" s="51" t="s">
        <v>142</v>
      </c>
      <c r="X17" s="51" t="s">
        <v>122</v>
      </c>
      <c r="Y17" s="47" t="s">
        <v>122</v>
      </c>
      <c r="Z17" s="47" t="s">
        <v>141</v>
      </c>
      <c r="AA17" s="149" t="s">
        <v>122</v>
      </c>
      <c r="AB17" s="47" t="s">
        <v>122</v>
      </c>
      <c r="AC17" s="53" t="s">
        <v>122</v>
      </c>
      <c r="AD17" s="18"/>
      <c r="AE17" s="276"/>
      <c r="AF17" s="31"/>
      <c r="AG17" s="25" t="s">
        <v>21</v>
      </c>
      <c r="AH17" s="51" t="s">
        <v>34</v>
      </c>
      <c r="AI17" s="43" t="s">
        <v>165</v>
      </c>
      <c r="AJ17" s="26" t="s">
        <v>122</v>
      </c>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1:80" s="4" customFormat="1" ht="19.95" customHeight="1" x14ac:dyDescent="0.25">
      <c r="A18"/>
      <c r="B18" s="55" t="s">
        <v>166</v>
      </c>
      <c r="C18" s="11" t="s">
        <v>56</v>
      </c>
      <c r="D18" s="103" t="s">
        <v>122</v>
      </c>
      <c r="E18" s="48" t="s">
        <v>122</v>
      </c>
      <c r="F18" s="47" t="s">
        <v>167</v>
      </c>
      <c r="G18" s="47" t="s">
        <v>168</v>
      </c>
      <c r="H18" s="149" t="s">
        <v>122</v>
      </c>
      <c r="I18" s="48" t="s">
        <v>122</v>
      </c>
      <c r="J18" s="47" t="s">
        <v>168</v>
      </c>
      <c r="K18" s="48" t="s">
        <v>122</v>
      </c>
      <c r="L18" s="47" t="s">
        <v>122</v>
      </c>
      <c r="M18" s="47" t="s">
        <v>168</v>
      </c>
      <c r="N18" s="102"/>
      <c r="O18" s="49"/>
      <c r="P18"/>
      <c r="Q18" s="55" t="s">
        <v>166</v>
      </c>
      <c r="R18" s="9" t="s">
        <v>56</v>
      </c>
      <c r="S18" s="47" t="s">
        <v>122</v>
      </c>
      <c r="T18" s="47" t="s">
        <v>167</v>
      </c>
      <c r="U18" s="48" t="s">
        <v>122</v>
      </c>
      <c r="V18" s="47" t="s">
        <v>167</v>
      </c>
      <c r="W18" s="51" t="s">
        <v>122</v>
      </c>
      <c r="X18" s="64" t="s">
        <v>122</v>
      </c>
      <c r="Y18" s="108" t="s">
        <v>168</v>
      </c>
      <c r="Z18" s="48" t="s">
        <v>122</v>
      </c>
      <c r="AA18" s="149" t="s">
        <v>122</v>
      </c>
      <c r="AB18" s="47" t="s">
        <v>122</v>
      </c>
      <c r="AC18" s="53" t="s">
        <v>122</v>
      </c>
      <c r="AD18" s="18"/>
      <c r="AE18" s="280"/>
      <c r="AF18" s="33"/>
      <c r="AG18" s="25" t="s">
        <v>56</v>
      </c>
      <c r="AH18" s="51" t="s">
        <v>166</v>
      </c>
      <c r="AI18" s="43" t="s">
        <v>169</v>
      </c>
      <c r="AJ18" s="26" t="s">
        <v>170</v>
      </c>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1:80" s="4" customFormat="1" ht="19.95" customHeight="1" x14ac:dyDescent="0.25">
      <c r="A19"/>
      <c r="B19" s="55" t="s">
        <v>34</v>
      </c>
      <c r="C19" s="11" t="s">
        <v>72</v>
      </c>
      <c r="D19" s="103" t="s">
        <v>141</v>
      </c>
      <c r="E19" s="47" t="s">
        <v>122</v>
      </c>
      <c r="F19" s="47" t="s">
        <v>141</v>
      </c>
      <c r="G19" s="47" t="s">
        <v>142</v>
      </c>
      <c r="H19" s="149" t="s">
        <v>122</v>
      </c>
      <c r="I19" s="47" t="s">
        <v>122</v>
      </c>
      <c r="J19" s="47" t="s">
        <v>122</v>
      </c>
      <c r="K19" s="47" t="s">
        <v>141</v>
      </c>
      <c r="L19" s="47" t="s">
        <v>122</v>
      </c>
      <c r="M19" s="47" t="s">
        <v>142</v>
      </c>
      <c r="N19" s="102"/>
      <c r="O19" s="49"/>
      <c r="P19"/>
      <c r="Q19" s="55" t="s">
        <v>34</v>
      </c>
      <c r="R19" s="9" t="s">
        <v>72</v>
      </c>
      <c r="S19" s="47" t="s">
        <v>122</v>
      </c>
      <c r="T19" s="47" t="s">
        <v>141</v>
      </c>
      <c r="U19" s="47" t="s">
        <v>122</v>
      </c>
      <c r="V19" s="47" t="s">
        <v>142</v>
      </c>
      <c r="W19" s="51" t="s">
        <v>122</v>
      </c>
      <c r="X19" s="51" t="s">
        <v>141</v>
      </c>
      <c r="Y19" s="47" t="s">
        <v>122</v>
      </c>
      <c r="Z19" s="47" t="s">
        <v>122</v>
      </c>
      <c r="AA19" s="149" t="s">
        <v>122</v>
      </c>
      <c r="AB19" s="47" t="s">
        <v>122</v>
      </c>
      <c r="AC19" s="53" t="s">
        <v>122</v>
      </c>
      <c r="AD19" s="18"/>
      <c r="AE19" s="280"/>
      <c r="AF19" s="33"/>
      <c r="AG19" s="25" t="s">
        <v>72</v>
      </c>
      <c r="AH19" s="51" t="s">
        <v>34</v>
      </c>
      <c r="AI19" s="43" t="s">
        <v>171</v>
      </c>
      <c r="AJ19" s="26" t="s">
        <v>172</v>
      </c>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1:80" s="4" customFormat="1" ht="19.95" customHeight="1" x14ac:dyDescent="0.25">
      <c r="A20"/>
      <c r="B20" s="55" t="s">
        <v>96</v>
      </c>
      <c r="C20" s="11" t="s">
        <v>40</v>
      </c>
      <c r="D20" s="103" t="s">
        <v>155</v>
      </c>
      <c r="E20" s="47" t="s">
        <v>122</v>
      </c>
      <c r="F20" s="47" t="s">
        <v>122</v>
      </c>
      <c r="G20" s="47" t="s">
        <v>122</v>
      </c>
      <c r="H20" s="149" t="s">
        <v>122</v>
      </c>
      <c r="I20" s="47" t="s">
        <v>122</v>
      </c>
      <c r="J20" s="47" t="s">
        <v>155</v>
      </c>
      <c r="K20" s="47" t="s">
        <v>122</v>
      </c>
      <c r="L20" s="47" t="s">
        <v>122</v>
      </c>
      <c r="M20" s="47" t="s">
        <v>122</v>
      </c>
      <c r="N20" s="102"/>
      <c r="O20" s="49"/>
      <c r="P20"/>
      <c r="Q20" s="55" t="s">
        <v>96</v>
      </c>
      <c r="R20" s="9" t="s">
        <v>40</v>
      </c>
      <c r="S20" s="47" t="s">
        <v>155</v>
      </c>
      <c r="T20" s="47" t="s">
        <v>122</v>
      </c>
      <c r="U20" s="47" t="s">
        <v>122</v>
      </c>
      <c r="V20" s="47" t="s">
        <v>122</v>
      </c>
      <c r="W20" s="51" t="s">
        <v>122</v>
      </c>
      <c r="X20" s="51" t="s">
        <v>155</v>
      </c>
      <c r="Y20" s="47" t="s">
        <v>122</v>
      </c>
      <c r="Z20" s="47" t="s">
        <v>122</v>
      </c>
      <c r="AA20" s="149" t="s">
        <v>122</v>
      </c>
      <c r="AB20" s="47" t="s">
        <v>122</v>
      </c>
      <c r="AC20" s="53" t="s">
        <v>122</v>
      </c>
      <c r="AD20" s="18"/>
      <c r="AE20" s="280"/>
      <c r="AF20" s="33"/>
      <c r="AG20" s="25" t="s">
        <v>40</v>
      </c>
      <c r="AH20" s="51" t="s">
        <v>96</v>
      </c>
      <c r="AI20" s="43" t="s">
        <v>173</v>
      </c>
      <c r="AJ20" s="26" t="s">
        <v>174</v>
      </c>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1:80" s="4" customFormat="1" ht="19.95" customHeight="1" x14ac:dyDescent="0.25">
      <c r="A21"/>
      <c r="B21" s="55" t="s">
        <v>175</v>
      </c>
      <c r="C21" s="26" t="s">
        <v>78</v>
      </c>
      <c r="D21" s="103" t="s">
        <v>122</v>
      </c>
      <c r="E21" s="47" t="s">
        <v>122</v>
      </c>
      <c r="F21" s="47" t="s">
        <v>122</v>
      </c>
      <c r="G21" s="47" t="s">
        <v>127</v>
      </c>
      <c r="H21" s="149" t="s">
        <v>122</v>
      </c>
      <c r="I21" s="47" t="s">
        <v>122</v>
      </c>
      <c r="J21" s="47" t="s">
        <v>122</v>
      </c>
      <c r="K21" s="47" t="s">
        <v>122</v>
      </c>
      <c r="L21" s="47" t="s">
        <v>122</v>
      </c>
      <c r="M21" s="47" t="s">
        <v>122</v>
      </c>
      <c r="N21" s="102"/>
      <c r="O21" s="49"/>
      <c r="P21"/>
      <c r="Q21" s="55" t="s">
        <v>175</v>
      </c>
      <c r="R21" s="9" t="s">
        <v>78</v>
      </c>
      <c r="S21" s="47" t="s">
        <v>122</v>
      </c>
      <c r="T21" s="47" t="s">
        <v>122</v>
      </c>
      <c r="U21" s="47" t="s">
        <v>127</v>
      </c>
      <c r="V21" s="47" t="s">
        <v>122</v>
      </c>
      <c r="W21" s="51" t="s">
        <v>122</v>
      </c>
      <c r="X21" s="51" t="s">
        <v>122</v>
      </c>
      <c r="Y21" s="47" t="s">
        <v>122</v>
      </c>
      <c r="Z21" s="47" t="s">
        <v>122</v>
      </c>
      <c r="AA21" s="149" t="s">
        <v>122</v>
      </c>
      <c r="AB21" s="47" t="s">
        <v>122</v>
      </c>
      <c r="AC21" s="53" t="s">
        <v>122</v>
      </c>
      <c r="AD21" s="18"/>
      <c r="AE21" s="280"/>
      <c r="AF21" s="33"/>
      <c r="AG21" s="25" t="s">
        <v>78</v>
      </c>
      <c r="AH21" s="51" t="s">
        <v>175</v>
      </c>
      <c r="AI21" s="43" t="s">
        <v>176</v>
      </c>
      <c r="AJ21" s="26" t="s">
        <v>177</v>
      </c>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row>
    <row r="22" spans="1:80" s="4" customFormat="1" ht="19.95" customHeight="1" x14ac:dyDescent="0.25">
      <c r="A22"/>
      <c r="B22" s="55" t="s">
        <v>38</v>
      </c>
      <c r="C22" s="26" t="s">
        <v>99</v>
      </c>
      <c r="D22" s="103" t="s">
        <v>127</v>
      </c>
      <c r="E22" s="48" t="s">
        <v>122</v>
      </c>
      <c r="F22" s="47" t="s">
        <v>122</v>
      </c>
      <c r="G22" s="47" t="s">
        <v>122</v>
      </c>
      <c r="H22" s="149" t="s">
        <v>122</v>
      </c>
      <c r="I22" s="47" t="s">
        <v>122</v>
      </c>
      <c r="J22" s="47" t="s">
        <v>122</v>
      </c>
      <c r="K22" s="47" t="s">
        <v>122</v>
      </c>
      <c r="L22" s="47" t="s">
        <v>127</v>
      </c>
      <c r="M22" s="47" t="s">
        <v>122</v>
      </c>
      <c r="N22" s="102"/>
      <c r="O22" s="49"/>
      <c r="P22"/>
      <c r="Q22" s="55" t="s">
        <v>38</v>
      </c>
      <c r="R22" s="9" t="s">
        <v>99</v>
      </c>
      <c r="S22" s="47" t="s">
        <v>122</v>
      </c>
      <c r="T22" s="47" t="s">
        <v>122</v>
      </c>
      <c r="U22" s="47" t="s">
        <v>122</v>
      </c>
      <c r="V22" s="47" t="s">
        <v>122</v>
      </c>
      <c r="W22" s="51" t="s">
        <v>127</v>
      </c>
      <c r="X22" s="51" t="s">
        <v>122</v>
      </c>
      <c r="Y22" s="48" t="s">
        <v>122</v>
      </c>
      <c r="Z22" s="48" t="s">
        <v>122</v>
      </c>
      <c r="AA22" s="149" t="s">
        <v>122</v>
      </c>
      <c r="AB22" s="47"/>
      <c r="AC22" s="53"/>
      <c r="AD22" s="18"/>
      <c r="AE22" s="280"/>
      <c r="AF22" s="33"/>
      <c r="AG22" s="25" t="s">
        <v>99</v>
      </c>
      <c r="AH22" s="51" t="s">
        <v>38</v>
      </c>
      <c r="AI22" s="43" t="s">
        <v>178</v>
      </c>
      <c r="AJ22" s="26" t="s">
        <v>179</v>
      </c>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1:80" s="4" customFormat="1" ht="19.95" customHeight="1" x14ac:dyDescent="0.25">
      <c r="A23"/>
      <c r="B23" s="55" t="s">
        <v>166</v>
      </c>
      <c r="C23" s="11" t="s">
        <v>3</v>
      </c>
      <c r="D23" s="103" t="s">
        <v>167</v>
      </c>
      <c r="E23" s="47" t="s">
        <v>167</v>
      </c>
      <c r="F23" s="47" t="s">
        <v>168</v>
      </c>
      <c r="G23" s="47" t="s">
        <v>122</v>
      </c>
      <c r="H23" s="149" t="s">
        <v>122</v>
      </c>
      <c r="I23" s="47" t="s">
        <v>167</v>
      </c>
      <c r="J23" s="47" t="s">
        <v>122</v>
      </c>
      <c r="K23" s="47" t="s">
        <v>168</v>
      </c>
      <c r="L23" s="47" t="s">
        <v>122</v>
      </c>
      <c r="M23" s="47" t="s">
        <v>167</v>
      </c>
      <c r="N23" s="102"/>
      <c r="O23" s="49"/>
      <c r="P23"/>
      <c r="Q23" s="55" t="s">
        <v>166</v>
      </c>
      <c r="R23" s="9" t="s">
        <v>3</v>
      </c>
      <c r="S23" s="47" t="s">
        <v>168</v>
      </c>
      <c r="T23" s="47" t="s">
        <v>122</v>
      </c>
      <c r="U23" s="47" t="s">
        <v>122</v>
      </c>
      <c r="V23" s="47" t="s">
        <v>168</v>
      </c>
      <c r="W23" s="51" t="s">
        <v>122</v>
      </c>
      <c r="X23" s="51" t="s">
        <v>167</v>
      </c>
      <c r="Y23" s="47" t="s">
        <v>122</v>
      </c>
      <c r="Z23" s="47" t="s">
        <v>122</v>
      </c>
      <c r="AA23" s="149" t="s">
        <v>122</v>
      </c>
      <c r="AB23" s="48" t="s">
        <v>122</v>
      </c>
      <c r="AC23" s="53" t="s">
        <v>122</v>
      </c>
      <c r="AD23" s="18"/>
      <c r="AE23" s="280"/>
      <c r="AF23" s="33"/>
      <c r="AG23" s="25" t="s">
        <v>3</v>
      </c>
      <c r="AH23" s="51" t="s">
        <v>166</v>
      </c>
      <c r="AI23" s="43" t="s">
        <v>180</v>
      </c>
      <c r="AJ23" s="26" t="s">
        <v>181</v>
      </c>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1:80" s="4" customFormat="1" ht="19.95" customHeight="1" x14ac:dyDescent="0.25">
      <c r="A24"/>
      <c r="B24" s="55" t="s">
        <v>96</v>
      </c>
      <c r="C24" s="11" t="s">
        <v>4</v>
      </c>
      <c r="D24" s="103" t="s">
        <v>122</v>
      </c>
      <c r="E24" s="48" t="s">
        <v>122</v>
      </c>
      <c r="F24" s="47" t="s">
        <v>182</v>
      </c>
      <c r="G24" s="47" t="s">
        <v>122</v>
      </c>
      <c r="H24" s="149" t="s">
        <v>122</v>
      </c>
      <c r="I24" s="47" t="s">
        <v>155</v>
      </c>
      <c r="J24" s="74" t="s">
        <v>122</v>
      </c>
      <c r="K24" s="47" t="s">
        <v>122</v>
      </c>
      <c r="L24" s="48" t="s">
        <v>122</v>
      </c>
      <c r="M24" s="47" t="s">
        <v>155</v>
      </c>
      <c r="N24" s="102"/>
      <c r="O24" s="49"/>
      <c r="P24"/>
      <c r="Q24" s="55" t="s">
        <v>96</v>
      </c>
      <c r="R24" s="9" t="s">
        <v>4</v>
      </c>
      <c r="S24" s="48" t="s">
        <v>122</v>
      </c>
      <c r="T24" s="47" t="s">
        <v>122</v>
      </c>
      <c r="U24" s="48" t="s">
        <v>122</v>
      </c>
      <c r="V24" s="47" t="s">
        <v>122</v>
      </c>
      <c r="W24" s="51" t="s">
        <v>155</v>
      </c>
      <c r="X24" s="51" t="s">
        <v>122</v>
      </c>
      <c r="Y24" s="48" t="s">
        <v>122</v>
      </c>
      <c r="Z24" s="48" t="s">
        <v>122</v>
      </c>
      <c r="AA24" s="149" t="s">
        <v>122</v>
      </c>
      <c r="AB24" s="47" t="s">
        <v>122</v>
      </c>
      <c r="AC24" s="53" t="s">
        <v>122</v>
      </c>
      <c r="AD24" s="18"/>
      <c r="AE24" s="280"/>
      <c r="AF24" s="33"/>
      <c r="AG24" s="25" t="s">
        <v>4</v>
      </c>
      <c r="AH24" s="51" t="s">
        <v>96</v>
      </c>
      <c r="AI24" s="43" t="s">
        <v>183</v>
      </c>
      <c r="AJ24" s="26" t="s">
        <v>122</v>
      </c>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80" s="4" customFormat="1" ht="19.95" customHeight="1" x14ac:dyDescent="0.3">
      <c r="A25"/>
      <c r="B25" s="55" t="s">
        <v>184</v>
      </c>
      <c r="C25" s="197" t="s">
        <v>113</v>
      </c>
      <c r="D25" s="103" t="s">
        <v>122</v>
      </c>
      <c r="E25" s="47" t="s">
        <v>127</v>
      </c>
      <c r="F25" s="48" t="s">
        <v>122</v>
      </c>
      <c r="G25" s="48" t="s">
        <v>122</v>
      </c>
      <c r="H25" s="149" t="s">
        <v>122</v>
      </c>
      <c r="I25" s="47" t="s">
        <v>167</v>
      </c>
      <c r="J25" s="47" t="s">
        <v>122</v>
      </c>
      <c r="K25" s="48" t="s">
        <v>122</v>
      </c>
      <c r="L25" s="48" t="s">
        <v>122</v>
      </c>
      <c r="M25" s="47" t="s">
        <v>122</v>
      </c>
      <c r="N25" s="102"/>
      <c r="O25" s="49"/>
      <c r="P25"/>
      <c r="Q25" s="55" t="s">
        <v>184</v>
      </c>
      <c r="R25" s="9" t="s">
        <v>113</v>
      </c>
      <c r="S25" s="47" t="s">
        <v>122</v>
      </c>
      <c r="T25" s="47" t="s">
        <v>127</v>
      </c>
      <c r="U25" s="47" t="s">
        <v>122</v>
      </c>
      <c r="V25" s="47" t="s">
        <v>122</v>
      </c>
      <c r="W25" s="51" t="s">
        <v>122</v>
      </c>
      <c r="X25" s="51" t="s">
        <v>122</v>
      </c>
      <c r="Y25" s="47" t="s">
        <v>122</v>
      </c>
      <c r="Z25" s="47" t="s">
        <v>122</v>
      </c>
      <c r="AA25" s="149" t="s">
        <v>122</v>
      </c>
      <c r="AB25" s="47" t="s">
        <v>122</v>
      </c>
      <c r="AC25" s="53" t="s">
        <v>122</v>
      </c>
      <c r="AD25" s="18"/>
      <c r="AE25" s="280"/>
      <c r="AF25" s="33"/>
      <c r="AG25" s="25" t="s">
        <v>113</v>
      </c>
      <c r="AH25" s="51" t="s">
        <v>184</v>
      </c>
      <c r="AI25" s="43" t="s">
        <v>185</v>
      </c>
      <c r="AJ25" s="26" t="s">
        <v>186</v>
      </c>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row>
    <row r="26" spans="1:80" s="4" customFormat="1" ht="19.95" customHeight="1" x14ac:dyDescent="0.25">
      <c r="A26"/>
      <c r="B26" s="55" t="s">
        <v>37</v>
      </c>
      <c r="C26" s="11" t="s">
        <v>14</v>
      </c>
      <c r="D26" s="103" t="s">
        <v>122</v>
      </c>
      <c r="E26" s="48" t="s">
        <v>122</v>
      </c>
      <c r="F26" s="48" t="s">
        <v>122</v>
      </c>
      <c r="G26" s="48" t="s">
        <v>122</v>
      </c>
      <c r="H26" s="149" t="s">
        <v>122</v>
      </c>
      <c r="I26" s="47" t="s">
        <v>168</v>
      </c>
      <c r="J26" s="47" t="s">
        <v>167</v>
      </c>
      <c r="K26" s="47" t="s">
        <v>122</v>
      </c>
      <c r="L26" s="47" t="s">
        <v>168</v>
      </c>
      <c r="M26" s="47" t="s">
        <v>122</v>
      </c>
      <c r="N26" s="102"/>
      <c r="O26" s="49"/>
      <c r="P26"/>
      <c r="Q26" s="55" t="s">
        <v>37</v>
      </c>
      <c r="R26" s="9" t="s">
        <v>14</v>
      </c>
      <c r="S26" s="47" t="s">
        <v>167</v>
      </c>
      <c r="T26" s="47" t="s">
        <v>122</v>
      </c>
      <c r="U26" s="47" t="s">
        <v>168</v>
      </c>
      <c r="V26" s="47" t="s">
        <v>122</v>
      </c>
      <c r="W26" s="51" t="s">
        <v>167</v>
      </c>
      <c r="X26" s="51" t="s">
        <v>122</v>
      </c>
      <c r="Y26" s="47" t="s">
        <v>168</v>
      </c>
      <c r="Z26" s="47" t="s">
        <v>122</v>
      </c>
      <c r="AA26" s="149" t="s">
        <v>122</v>
      </c>
      <c r="AB26" s="47" t="s">
        <v>122</v>
      </c>
      <c r="AC26" s="53" t="s">
        <v>122</v>
      </c>
      <c r="AD26" s="18"/>
      <c r="AE26" s="280"/>
      <c r="AF26" s="33"/>
      <c r="AG26" s="25" t="s">
        <v>14</v>
      </c>
      <c r="AH26" s="51" t="s">
        <v>37</v>
      </c>
      <c r="AI26" s="43" t="s">
        <v>187</v>
      </c>
      <c r="AJ26" s="26" t="s">
        <v>122</v>
      </c>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row>
    <row r="27" spans="1:80" s="4" customFormat="1" ht="31.2" x14ac:dyDescent="0.3">
      <c r="A27"/>
      <c r="B27" s="55" t="s">
        <v>188</v>
      </c>
      <c r="C27" s="197" t="s">
        <v>103</v>
      </c>
      <c r="D27" s="103" t="s">
        <v>155</v>
      </c>
      <c r="E27" s="47" t="s">
        <v>122</v>
      </c>
      <c r="F27" s="47" t="s">
        <v>122</v>
      </c>
      <c r="G27" s="47" t="s">
        <v>155</v>
      </c>
      <c r="H27" s="149" t="s">
        <v>122</v>
      </c>
      <c r="I27" s="47" t="s">
        <v>122</v>
      </c>
      <c r="J27" s="47" t="s">
        <v>122</v>
      </c>
      <c r="K27" s="47" t="s">
        <v>155</v>
      </c>
      <c r="L27" s="47" t="s">
        <v>122</v>
      </c>
      <c r="M27" s="47" t="s">
        <v>122</v>
      </c>
      <c r="N27" s="102"/>
      <c r="O27" s="49"/>
      <c r="P27"/>
      <c r="Q27" s="55" t="s">
        <v>188</v>
      </c>
      <c r="R27" s="9" t="s">
        <v>103</v>
      </c>
      <c r="S27" s="47" t="s">
        <v>122</v>
      </c>
      <c r="T27" s="47" t="s">
        <v>137</v>
      </c>
      <c r="U27" s="47" t="s">
        <v>122</v>
      </c>
      <c r="V27" s="47" t="s">
        <v>122</v>
      </c>
      <c r="W27" s="51" t="s">
        <v>122</v>
      </c>
      <c r="X27" s="51" t="s">
        <v>122</v>
      </c>
      <c r="Y27" s="47" t="s">
        <v>122</v>
      </c>
      <c r="Z27" s="47" t="s">
        <v>167</v>
      </c>
      <c r="AA27" s="149" t="s">
        <v>122</v>
      </c>
      <c r="AB27" s="47" t="s">
        <v>122</v>
      </c>
      <c r="AC27" s="53" t="s">
        <v>122</v>
      </c>
      <c r="AD27" s="18"/>
      <c r="AE27" s="280"/>
      <c r="AF27" s="33"/>
      <c r="AG27" s="25" t="s">
        <v>103</v>
      </c>
      <c r="AH27" s="51" t="s">
        <v>188</v>
      </c>
      <c r="AI27" s="43" t="s">
        <v>189</v>
      </c>
      <c r="AJ27" s="26" t="s">
        <v>190</v>
      </c>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80" s="4" customFormat="1" ht="19.95" customHeight="1" x14ac:dyDescent="0.25">
      <c r="A28"/>
      <c r="B28" s="55" t="s">
        <v>191</v>
      </c>
      <c r="C28" s="26" t="s">
        <v>108</v>
      </c>
      <c r="D28" s="103" t="s">
        <v>122</v>
      </c>
      <c r="E28" s="47" t="s">
        <v>155</v>
      </c>
      <c r="F28" s="47" t="s">
        <v>122</v>
      </c>
      <c r="G28" s="47" t="s">
        <v>182</v>
      </c>
      <c r="H28" s="149" t="s">
        <v>122</v>
      </c>
      <c r="I28" s="48" t="s">
        <v>122</v>
      </c>
      <c r="J28" s="48" t="s">
        <v>122</v>
      </c>
      <c r="K28" s="47" t="s">
        <v>155</v>
      </c>
      <c r="L28" s="47" t="s">
        <v>122</v>
      </c>
      <c r="M28" s="47" t="s">
        <v>182</v>
      </c>
      <c r="N28" s="102"/>
      <c r="O28" s="49"/>
      <c r="P28"/>
      <c r="Q28" s="55" t="s">
        <v>191</v>
      </c>
      <c r="R28" s="9" t="s">
        <v>108</v>
      </c>
      <c r="S28" s="47" t="s">
        <v>122</v>
      </c>
      <c r="T28" s="47" t="s">
        <v>155</v>
      </c>
      <c r="U28" s="47" t="s">
        <v>122</v>
      </c>
      <c r="V28" s="47" t="s">
        <v>182</v>
      </c>
      <c r="W28" s="64" t="s">
        <v>122</v>
      </c>
      <c r="X28" s="51" t="s">
        <v>182</v>
      </c>
      <c r="Y28" s="47" t="s">
        <v>122</v>
      </c>
      <c r="Z28" s="47" t="s">
        <v>155</v>
      </c>
      <c r="AA28" s="149" t="s">
        <v>122</v>
      </c>
      <c r="AB28" s="47" t="s">
        <v>122</v>
      </c>
      <c r="AC28" s="53" t="s">
        <v>122</v>
      </c>
      <c r="AD28" s="18"/>
      <c r="AE28" s="280"/>
      <c r="AF28" s="33"/>
      <c r="AG28" s="25" t="s">
        <v>108</v>
      </c>
      <c r="AH28" s="51" t="s">
        <v>191</v>
      </c>
      <c r="AI28" s="43" t="s">
        <v>192</v>
      </c>
      <c r="AJ28" s="26" t="s">
        <v>193</v>
      </c>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s="4" customFormat="1" ht="19.95" customHeight="1" x14ac:dyDescent="0.25">
      <c r="A29"/>
      <c r="B29" s="55" t="s">
        <v>191</v>
      </c>
      <c r="C29" s="26" t="s">
        <v>109</v>
      </c>
      <c r="D29" s="103" t="s">
        <v>122</v>
      </c>
      <c r="E29" s="47" t="s">
        <v>122</v>
      </c>
      <c r="F29" s="47" t="s">
        <v>122</v>
      </c>
      <c r="G29" s="47" t="s">
        <v>155</v>
      </c>
      <c r="H29" s="149" t="s">
        <v>122</v>
      </c>
      <c r="I29" s="48" t="s">
        <v>122</v>
      </c>
      <c r="J29" s="48" t="s">
        <v>122</v>
      </c>
      <c r="K29" s="47" t="s">
        <v>122</v>
      </c>
      <c r="L29" s="47" t="s">
        <v>122</v>
      </c>
      <c r="M29" s="47" t="s">
        <v>155</v>
      </c>
      <c r="N29" s="102"/>
      <c r="O29" s="49"/>
      <c r="P29"/>
      <c r="Q29" s="55" t="s">
        <v>191</v>
      </c>
      <c r="R29" s="9" t="s">
        <v>109</v>
      </c>
      <c r="S29" s="47" t="s">
        <v>122</v>
      </c>
      <c r="T29" s="47" t="s">
        <v>122</v>
      </c>
      <c r="U29" s="47" t="s">
        <v>122</v>
      </c>
      <c r="V29" s="47" t="s">
        <v>155</v>
      </c>
      <c r="W29" s="64" t="s">
        <v>122</v>
      </c>
      <c r="X29" s="51" t="s">
        <v>122</v>
      </c>
      <c r="Y29" s="47" t="s">
        <v>122</v>
      </c>
      <c r="Z29" s="47" t="s">
        <v>155</v>
      </c>
      <c r="AA29" s="149" t="s">
        <v>122</v>
      </c>
      <c r="AB29" s="47" t="s">
        <v>122</v>
      </c>
      <c r="AC29" s="53" t="s">
        <v>122</v>
      </c>
      <c r="AD29" s="18"/>
      <c r="AE29" s="280"/>
      <c r="AF29" s="33"/>
      <c r="AG29" s="25" t="s">
        <v>109</v>
      </c>
      <c r="AH29" s="51" t="s">
        <v>191</v>
      </c>
      <c r="AI29" s="43" t="s">
        <v>194</v>
      </c>
      <c r="AJ29" s="26" t="s">
        <v>195</v>
      </c>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s="4" customFormat="1" ht="19.95" customHeight="1" x14ac:dyDescent="0.25">
      <c r="A30"/>
      <c r="B30" s="55" t="s">
        <v>37</v>
      </c>
      <c r="C30" s="11" t="s">
        <v>90</v>
      </c>
      <c r="D30" s="103" t="s">
        <v>167</v>
      </c>
      <c r="E30" s="47" t="s">
        <v>122</v>
      </c>
      <c r="F30" s="47" t="s">
        <v>122</v>
      </c>
      <c r="G30" s="47" t="s">
        <v>167</v>
      </c>
      <c r="H30" s="149" t="s">
        <v>122</v>
      </c>
      <c r="I30" s="47" t="s">
        <v>122</v>
      </c>
      <c r="J30" s="47" t="s">
        <v>167</v>
      </c>
      <c r="K30" s="47" t="s">
        <v>122</v>
      </c>
      <c r="L30" s="47" t="s">
        <v>167</v>
      </c>
      <c r="M30" s="47" t="s">
        <v>122</v>
      </c>
      <c r="N30" s="102"/>
      <c r="O30" s="49"/>
      <c r="P30"/>
      <c r="Q30" s="55" t="s">
        <v>37</v>
      </c>
      <c r="R30" s="9" t="s">
        <v>90</v>
      </c>
      <c r="S30" s="47" t="s">
        <v>167</v>
      </c>
      <c r="T30" s="47" t="s">
        <v>122</v>
      </c>
      <c r="U30" s="47" t="s">
        <v>167</v>
      </c>
      <c r="V30" s="47" t="s">
        <v>122</v>
      </c>
      <c r="W30" s="51" t="s">
        <v>167</v>
      </c>
      <c r="X30" s="51" t="s">
        <v>122</v>
      </c>
      <c r="Y30" s="47" t="s">
        <v>167</v>
      </c>
      <c r="Z30" s="47" t="s">
        <v>122</v>
      </c>
      <c r="AA30" s="149" t="s">
        <v>122</v>
      </c>
      <c r="AB30" s="47" t="s">
        <v>122</v>
      </c>
      <c r="AC30" s="53" t="s">
        <v>122</v>
      </c>
      <c r="AD30" s="18"/>
      <c r="AE30" s="280"/>
      <c r="AF30" s="33"/>
      <c r="AG30" s="25" t="s">
        <v>90</v>
      </c>
      <c r="AH30" s="51" t="s">
        <v>37</v>
      </c>
      <c r="AI30" s="43" t="s">
        <v>196</v>
      </c>
      <c r="AJ30" s="26" t="s">
        <v>122</v>
      </c>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row>
    <row r="31" spans="1:80" s="4" customFormat="1" ht="19.95" customHeight="1" x14ac:dyDescent="0.25">
      <c r="A31"/>
      <c r="B31" s="55" t="s">
        <v>197</v>
      </c>
      <c r="C31" s="11" t="s">
        <v>5</v>
      </c>
      <c r="D31" s="103" t="s">
        <v>122</v>
      </c>
      <c r="E31" s="48" t="s">
        <v>122</v>
      </c>
      <c r="F31" s="48" t="s">
        <v>122</v>
      </c>
      <c r="G31" s="47" t="s">
        <v>122</v>
      </c>
      <c r="H31" s="258" t="s">
        <v>122</v>
      </c>
      <c r="I31" s="48" t="s">
        <v>122</v>
      </c>
      <c r="J31" s="48" t="s">
        <v>122</v>
      </c>
      <c r="K31" s="47" t="s">
        <v>122</v>
      </c>
      <c r="L31" s="47" t="s">
        <v>155</v>
      </c>
      <c r="M31" s="47" t="s">
        <v>122</v>
      </c>
      <c r="N31" s="102"/>
      <c r="O31" s="49"/>
      <c r="P31"/>
      <c r="Q31" s="55" t="s">
        <v>197</v>
      </c>
      <c r="R31" s="9" t="s">
        <v>5</v>
      </c>
      <c r="S31" s="47" t="s">
        <v>122</v>
      </c>
      <c r="T31" s="47" t="s">
        <v>122</v>
      </c>
      <c r="U31" s="47" t="s">
        <v>155</v>
      </c>
      <c r="V31" s="47" t="s">
        <v>122</v>
      </c>
      <c r="W31" s="51" t="s">
        <v>122</v>
      </c>
      <c r="X31" s="51" t="s">
        <v>155</v>
      </c>
      <c r="Y31" s="47" t="s">
        <v>122</v>
      </c>
      <c r="Z31" s="47" t="s">
        <v>122</v>
      </c>
      <c r="AA31" s="149" t="s">
        <v>122</v>
      </c>
      <c r="AB31" s="47" t="s">
        <v>122</v>
      </c>
      <c r="AC31" s="53" t="s">
        <v>122</v>
      </c>
      <c r="AD31" s="18"/>
      <c r="AE31" s="280"/>
      <c r="AF31" s="33"/>
      <c r="AG31" s="25" t="s">
        <v>5</v>
      </c>
      <c r="AH31" s="51" t="s">
        <v>197</v>
      </c>
      <c r="AI31" s="43" t="s">
        <v>198</v>
      </c>
      <c r="AJ31" s="26" t="s">
        <v>199</v>
      </c>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row>
    <row r="32" spans="1:80" s="4" customFormat="1" ht="19.95" customHeight="1" x14ac:dyDescent="0.25">
      <c r="A32"/>
      <c r="B32" s="55" t="s">
        <v>200</v>
      </c>
      <c r="C32" s="11" t="s">
        <v>32</v>
      </c>
      <c r="D32" s="103" t="s">
        <v>182</v>
      </c>
      <c r="E32" s="47" t="s">
        <v>122</v>
      </c>
      <c r="F32" s="47" t="s">
        <v>182</v>
      </c>
      <c r="G32" s="47" t="s">
        <v>122</v>
      </c>
      <c r="H32" s="149" t="s">
        <v>122</v>
      </c>
      <c r="I32" s="47" t="s">
        <v>201</v>
      </c>
      <c r="J32" s="47" t="s">
        <v>122</v>
      </c>
      <c r="K32" s="47" t="s">
        <v>142</v>
      </c>
      <c r="L32" s="47" t="s">
        <v>122</v>
      </c>
      <c r="M32" s="47" t="s">
        <v>141</v>
      </c>
      <c r="N32" s="102"/>
      <c r="O32" s="49"/>
      <c r="P32"/>
      <c r="Q32" s="55" t="s">
        <v>200</v>
      </c>
      <c r="R32" s="9" t="s">
        <v>32</v>
      </c>
      <c r="S32" s="47" t="s">
        <v>182</v>
      </c>
      <c r="T32" s="47" t="s">
        <v>122</v>
      </c>
      <c r="U32" s="47" t="s">
        <v>122</v>
      </c>
      <c r="V32" s="47" t="s">
        <v>142</v>
      </c>
      <c r="W32" s="51" t="s">
        <v>122</v>
      </c>
      <c r="X32" s="51" t="s">
        <v>122</v>
      </c>
      <c r="Y32" s="47" t="s">
        <v>182</v>
      </c>
      <c r="Z32" s="47" t="s">
        <v>142</v>
      </c>
      <c r="AA32" s="149" t="s">
        <v>122</v>
      </c>
      <c r="AB32" s="47" t="s">
        <v>122</v>
      </c>
      <c r="AC32" s="53" t="s">
        <v>122</v>
      </c>
      <c r="AD32" s="18"/>
      <c r="AE32" s="280"/>
      <c r="AF32" s="33"/>
      <c r="AG32" s="25" t="s">
        <v>32</v>
      </c>
      <c r="AH32" s="51" t="s">
        <v>200</v>
      </c>
      <c r="AI32" s="43" t="s">
        <v>202</v>
      </c>
      <c r="AJ32" s="26" t="s">
        <v>203</v>
      </c>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row>
    <row r="33" spans="1:80" s="4" customFormat="1" ht="19.95" customHeight="1" x14ac:dyDescent="0.3">
      <c r="A33"/>
      <c r="B33" s="55" t="s">
        <v>204</v>
      </c>
      <c r="C33" s="197" t="s">
        <v>101</v>
      </c>
      <c r="D33" s="103" t="s">
        <v>122</v>
      </c>
      <c r="E33" s="47" t="s">
        <v>123</v>
      </c>
      <c r="F33" s="48" t="s">
        <v>122</v>
      </c>
      <c r="G33" s="48" t="s">
        <v>122</v>
      </c>
      <c r="H33" s="149" t="s">
        <v>122</v>
      </c>
      <c r="I33" s="47" t="s">
        <v>122</v>
      </c>
      <c r="J33" s="47" t="s">
        <v>122</v>
      </c>
      <c r="K33" s="47" t="s">
        <v>122</v>
      </c>
      <c r="L33" s="47" t="s">
        <v>122</v>
      </c>
      <c r="M33" s="47" t="s">
        <v>137</v>
      </c>
      <c r="N33" s="102"/>
      <c r="O33" s="49"/>
      <c r="P33"/>
      <c r="Q33" s="55" t="s">
        <v>204</v>
      </c>
      <c r="R33" s="9" t="s">
        <v>101</v>
      </c>
      <c r="S33" s="47" t="s">
        <v>122</v>
      </c>
      <c r="T33" s="48" t="s">
        <v>122</v>
      </c>
      <c r="U33" s="47" t="s">
        <v>122</v>
      </c>
      <c r="V33" s="47" t="s">
        <v>122</v>
      </c>
      <c r="W33" s="51" t="s">
        <v>122</v>
      </c>
      <c r="X33" s="64" t="s">
        <v>122</v>
      </c>
      <c r="Y33" s="47" t="s">
        <v>123</v>
      </c>
      <c r="Z33" s="47" t="s">
        <v>122</v>
      </c>
      <c r="AA33" s="149" t="s">
        <v>122</v>
      </c>
      <c r="AB33" s="47" t="s">
        <v>122</v>
      </c>
      <c r="AC33" s="53" t="s">
        <v>122</v>
      </c>
      <c r="AD33" s="18"/>
      <c r="AE33" s="280"/>
      <c r="AF33" s="33"/>
      <c r="AG33" s="25" t="s">
        <v>101</v>
      </c>
      <c r="AH33" s="51" t="s">
        <v>204</v>
      </c>
      <c r="AI33" s="43" t="s">
        <v>205</v>
      </c>
      <c r="AJ33" s="26" t="s">
        <v>206</v>
      </c>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row>
    <row r="34" spans="1:80" s="4" customFormat="1" ht="19.95" customHeight="1" x14ac:dyDescent="0.3">
      <c r="A34"/>
      <c r="B34" s="55" t="s">
        <v>33</v>
      </c>
      <c r="C34" s="197" t="s">
        <v>98</v>
      </c>
      <c r="D34" s="103" t="s">
        <v>122</v>
      </c>
      <c r="E34" s="48" t="s">
        <v>122</v>
      </c>
      <c r="F34" s="47" t="s">
        <v>122</v>
      </c>
      <c r="G34" s="47" t="s">
        <v>122</v>
      </c>
      <c r="H34" s="149" t="s">
        <v>122</v>
      </c>
      <c r="I34" s="47" t="s">
        <v>122</v>
      </c>
      <c r="J34" s="47" t="s">
        <v>123</v>
      </c>
      <c r="K34" s="47" t="s">
        <v>122</v>
      </c>
      <c r="L34" s="47" t="s">
        <v>122</v>
      </c>
      <c r="M34" s="47" t="s">
        <v>122</v>
      </c>
      <c r="N34" s="102"/>
      <c r="O34" s="49"/>
      <c r="P34"/>
      <c r="Q34" s="55" t="s">
        <v>33</v>
      </c>
      <c r="R34" s="9" t="s">
        <v>98</v>
      </c>
      <c r="S34" s="47" t="s">
        <v>122</v>
      </c>
      <c r="T34" s="47" t="s">
        <v>122</v>
      </c>
      <c r="U34" s="47" t="s">
        <v>122</v>
      </c>
      <c r="V34" s="47" t="s">
        <v>122</v>
      </c>
      <c r="W34" s="51" t="s">
        <v>123</v>
      </c>
      <c r="X34" s="64" t="s">
        <v>122</v>
      </c>
      <c r="Y34" s="48" t="s">
        <v>122</v>
      </c>
      <c r="Z34" s="47" t="s">
        <v>122</v>
      </c>
      <c r="AA34" s="149" t="s">
        <v>122</v>
      </c>
      <c r="AB34" s="47"/>
      <c r="AC34" s="53"/>
      <c r="AD34" s="18"/>
      <c r="AE34" s="280"/>
      <c r="AF34" s="33"/>
      <c r="AG34" s="25" t="s">
        <v>98</v>
      </c>
      <c r="AH34" s="51" t="s">
        <v>33</v>
      </c>
      <c r="AI34" s="43" t="s">
        <v>207</v>
      </c>
      <c r="AJ34" s="26" t="s">
        <v>208</v>
      </c>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row>
    <row r="35" spans="1:80" s="4" customFormat="1" ht="19.95" customHeight="1" x14ac:dyDescent="0.25">
      <c r="A35"/>
      <c r="B35" s="55" t="s">
        <v>34</v>
      </c>
      <c r="C35" s="11" t="s">
        <v>6</v>
      </c>
      <c r="D35" s="103" t="s">
        <v>122</v>
      </c>
      <c r="E35" s="47" t="s">
        <v>122</v>
      </c>
      <c r="F35" s="47" t="s">
        <v>142</v>
      </c>
      <c r="G35" s="47" t="s">
        <v>122</v>
      </c>
      <c r="H35" s="258" t="s">
        <v>122</v>
      </c>
      <c r="I35" s="51" t="s">
        <v>122</v>
      </c>
      <c r="J35" s="47" t="s">
        <v>122</v>
      </c>
      <c r="K35" s="47" t="s">
        <v>122</v>
      </c>
      <c r="L35" s="47" t="s">
        <v>142</v>
      </c>
      <c r="M35" s="47" t="s">
        <v>122</v>
      </c>
      <c r="N35" s="102"/>
      <c r="O35" s="49"/>
      <c r="P35"/>
      <c r="Q35" s="55" t="s">
        <v>34</v>
      </c>
      <c r="R35" s="9" t="s">
        <v>6</v>
      </c>
      <c r="S35" s="48" t="s">
        <v>122</v>
      </c>
      <c r="T35" s="47" t="s">
        <v>122</v>
      </c>
      <c r="U35" s="47" t="s">
        <v>122</v>
      </c>
      <c r="V35" s="48" t="s">
        <v>122</v>
      </c>
      <c r="W35" s="51" t="s">
        <v>122</v>
      </c>
      <c r="X35" s="51" t="s">
        <v>142</v>
      </c>
      <c r="Y35" s="47" t="s">
        <v>122</v>
      </c>
      <c r="Z35" s="47" t="s">
        <v>122</v>
      </c>
      <c r="AA35" s="149" t="s">
        <v>122</v>
      </c>
      <c r="AB35" s="47" t="s">
        <v>122</v>
      </c>
      <c r="AC35" s="53" t="s">
        <v>122</v>
      </c>
      <c r="AD35" s="18"/>
      <c r="AE35" s="280"/>
      <c r="AF35" s="33"/>
      <c r="AG35" s="25" t="s">
        <v>6</v>
      </c>
      <c r="AH35" s="51" t="s">
        <v>34</v>
      </c>
      <c r="AI35" s="43" t="s">
        <v>209</v>
      </c>
      <c r="AJ35" s="26" t="s">
        <v>210</v>
      </c>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row>
    <row r="36" spans="1:80" s="4" customFormat="1" ht="19.95" customHeight="1" x14ac:dyDescent="0.25">
      <c r="A36"/>
      <c r="B36" s="55" t="s">
        <v>95</v>
      </c>
      <c r="C36" s="11" t="s">
        <v>57</v>
      </c>
      <c r="D36" s="103" t="s">
        <v>137</v>
      </c>
      <c r="E36" s="47" t="s">
        <v>122</v>
      </c>
      <c r="F36" s="47" t="s">
        <v>122</v>
      </c>
      <c r="G36" s="47" t="s">
        <v>137</v>
      </c>
      <c r="H36" s="149" t="s">
        <v>122</v>
      </c>
      <c r="I36" s="48" t="s">
        <v>122</v>
      </c>
      <c r="J36" s="47" t="s">
        <v>122</v>
      </c>
      <c r="K36" s="47" t="s">
        <v>137</v>
      </c>
      <c r="L36" s="47" t="s">
        <v>122</v>
      </c>
      <c r="M36" s="47" t="s">
        <v>122</v>
      </c>
      <c r="N36" s="102"/>
      <c r="O36" s="49"/>
      <c r="P36"/>
      <c r="Q36" s="55" t="s">
        <v>95</v>
      </c>
      <c r="R36" s="9" t="s">
        <v>57</v>
      </c>
      <c r="S36" s="47" t="s">
        <v>122</v>
      </c>
      <c r="T36" s="47" t="s">
        <v>122</v>
      </c>
      <c r="U36" s="47" t="s">
        <v>137</v>
      </c>
      <c r="V36" s="47" t="s">
        <v>122</v>
      </c>
      <c r="W36" s="51" t="s">
        <v>122</v>
      </c>
      <c r="X36" s="51" t="s">
        <v>137</v>
      </c>
      <c r="Y36" s="47" t="s">
        <v>122</v>
      </c>
      <c r="Z36" s="47" t="s">
        <v>137</v>
      </c>
      <c r="AA36" s="149" t="s">
        <v>122</v>
      </c>
      <c r="AB36" s="47" t="s">
        <v>122</v>
      </c>
      <c r="AC36" s="53" t="s">
        <v>122</v>
      </c>
      <c r="AD36" s="18"/>
      <c r="AE36" s="280"/>
      <c r="AF36" s="33"/>
      <c r="AG36" s="25" t="s">
        <v>57</v>
      </c>
      <c r="AH36" s="51" t="s">
        <v>95</v>
      </c>
      <c r="AI36" s="43" t="s">
        <v>211</v>
      </c>
      <c r="AJ36" s="26" t="s">
        <v>212</v>
      </c>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row>
    <row r="37" spans="1:80" s="4" customFormat="1" ht="19.95" customHeight="1" x14ac:dyDescent="0.3">
      <c r="A37"/>
      <c r="B37" s="55" t="s">
        <v>37</v>
      </c>
      <c r="C37" s="197" t="s">
        <v>114</v>
      </c>
      <c r="D37" s="103" t="s">
        <v>122</v>
      </c>
      <c r="E37" s="47" t="s">
        <v>167</v>
      </c>
      <c r="F37" s="47" t="s">
        <v>122</v>
      </c>
      <c r="G37" s="47" t="s">
        <v>122</v>
      </c>
      <c r="H37" s="149" t="s">
        <v>122</v>
      </c>
      <c r="I37" s="47" t="s">
        <v>122</v>
      </c>
      <c r="J37" s="47" t="s">
        <v>122</v>
      </c>
      <c r="K37" s="47" t="s">
        <v>167</v>
      </c>
      <c r="L37" s="47" t="s">
        <v>122</v>
      </c>
      <c r="M37" s="47" t="s">
        <v>122</v>
      </c>
      <c r="N37" s="102"/>
      <c r="O37" s="49"/>
      <c r="P37"/>
      <c r="Q37" s="55" t="s">
        <v>37</v>
      </c>
      <c r="R37" s="9" t="s">
        <v>114</v>
      </c>
      <c r="S37" s="47" t="s">
        <v>122</v>
      </c>
      <c r="T37" s="47" t="s">
        <v>167</v>
      </c>
      <c r="U37" s="47" t="s">
        <v>122</v>
      </c>
      <c r="V37" s="47" t="s">
        <v>122</v>
      </c>
      <c r="W37" s="51" t="s">
        <v>122</v>
      </c>
      <c r="X37" s="51" t="s">
        <v>167</v>
      </c>
      <c r="Y37" s="47" t="s">
        <v>122</v>
      </c>
      <c r="Z37" s="47" t="s">
        <v>122</v>
      </c>
      <c r="AA37" s="149" t="s">
        <v>122</v>
      </c>
      <c r="AB37" s="47" t="s">
        <v>122</v>
      </c>
      <c r="AC37" s="53" t="s">
        <v>122</v>
      </c>
      <c r="AD37" s="18"/>
      <c r="AE37" s="280"/>
      <c r="AF37" s="33"/>
      <c r="AG37" s="25" t="s">
        <v>114</v>
      </c>
      <c r="AH37" s="51" t="s">
        <v>37</v>
      </c>
      <c r="AI37" s="43" t="s">
        <v>213</v>
      </c>
      <c r="AJ37" s="26" t="s">
        <v>122</v>
      </c>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row>
    <row r="38" spans="1:80" s="4" customFormat="1" ht="19.95" customHeight="1" x14ac:dyDescent="0.25">
      <c r="A38"/>
      <c r="B38" s="55" t="s">
        <v>34</v>
      </c>
      <c r="C38" s="11" t="s">
        <v>58</v>
      </c>
      <c r="D38" s="103" t="s">
        <v>122</v>
      </c>
      <c r="E38" s="47" t="s">
        <v>142</v>
      </c>
      <c r="F38" s="47" t="s">
        <v>122</v>
      </c>
      <c r="G38" s="47" t="s">
        <v>122</v>
      </c>
      <c r="H38" s="149" t="s">
        <v>122</v>
      </c>
      <c r="I38" s="47" t="s">
        <v>122</v>
      </c>
      <c r="J38" s="47" t="s">
        <v>142</v>
      </c>
      <c r="K38" s="47" t="s">
        <v>122</v>
      </c>
      <c r="L38" s="47" t="s">
        <v>122</v>
      </c>
      <c r="M38" s="47" t="s">
        <v>122</v>
      </c>
      <c r="N38" s="102"/>
      <c r="O38" s="49"/>
      <c r="P38"/>
      <c r="Q38" s="55" t="s">
        <v>34</v>
      </c>
      <c r="R38" s="9" t="s">
        <v>58</v>
      </c>
      <c r="S38" s="47" t="s">
        <v>142</v>
      </c>
      <c r="T38" s="47" t="s">
        <v>122</v>
      </c>
      <c r="U38" s="47" t="s">
        <v>122</v>
      </c>
      <c r="V38" s="47" t="s">
        <v>122</v>
      </c>
      <c r="W38" s="51" t="s">
        <v>142</v>
      </c>
      <c r="X38" s="51" t="s">
        <v>122</v>
      </c>
      <c r="Y38" s="47" t="s">
        <v>122</v>
      </c>
      <c r="Z38" s="47" t="s">
        <v>122</v>
      </c>
      <c r="AA38" s="149" t="s">
        <v>122</v>
      </c>
      <c r="AB38" s="47" t="s">
        <v>122</v>
      </c>
      <c r="AC38" s="53" t="s">
        <v>122</v>
      </c>
      <c r="AD38" s="18"/>
      <c r="AE38" s="280"/>
      <c r="AF38" s="33"/>
      <c r="AG38" s="25" t="s">
        <v>58</v>
      </c>
      <c r="AH38" s="51" t="s">
        <v>34</v>
      </c>
      <c r="AI38" s="43" t="s">
        <v>214</v>
      </c>
      <c r="AJ38" s="26" t="s">
        <v>215</v>
      </c>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row>
    <row r="39" spans="1:80" s="4" customFormat="1" ht="19.95" customHeight="1" x14ac:dyDescent="0.25">
      <c r="A39"/>
      <c r="B39" s="55" t="s">
        <v>33</v>
      </c>
      <c r="C39" s="11" t="s">
        <v>31</v>
      </c>
      <c r="D39" s="103" t="s">
        <v>123</v>
      </c>
      <c r="E39" s="47" t="s">
        <v>122</v>
      </c>
      <c r="F39" s="48" t="s">
        <v>122</v>
      </c>
      <c r="G39" s="47" t="s">
        <v>122</v>
      </c>
      <c r="H39" s="149" t="s">
        <v>122</v>
      </c>
      <c r="I39" s="48" t="s">
        <v>122</v>
      </c>
      <c r="J39" s="47" t="s">
        <v>122</v>
      </c>
      <c r="K39" s="47" t="s">
        <v>122</v>
      </c>
      <c r="L39" s="47" t="s">
        <v>123</v>
      </c>
      <c r="M39" s="47" t="s">
        <v>122</v>
      </c>
      <c r="N39" s="102"/>
      <c r="O39" s="49"/>
      <c r="P39"/>
      <c r="Q39" s="55" t="s">
        <v>33</v>
      </c>
      <c r="R39" s="9" t="s">
        <v>31</v>
      </c>
      <c r="S39" s="48" t="s">
        <v>122</v>
      </c>
      <c r="T39" s="47" t="s">
        <v>122</v>
      </c>
      <c r="U39" s="47" t="s">
        <v>122</v>
      </c>
      <c r="V39" s="48" t="s">
        <v>122</v>
      </c>
      <c r="W39" s="51" t="s">
        <v>122</v>
      </c>
      <c r="X39" s="51" t="s">
        <v>123</v>
      </c>
      <c r="Y39" s="47" t="s">
        <v>122</v>
      </c>
      <c r="Z39" s="47" t="s">
        <v>122</v>
      </c>
      <c r="AA39" s="149" t="s">
        <v>122</v>
      </c>
      <c r="AB39" s="47" t="s">
        <v>122</v>
      </c>
      <c r="AC39" s="53" t="s">
        <v>122</v>
      </c>
      <c r="AD39" s="18"/>
      <c r="AE39" s="280"/>
      <c r="AF39" s="33"/>
      <c r="AG39" s="25" t="s">
        <v>31</v>
      </c>
      <c r="AH39" s="51" t="s">
        <v>33</v>
      </c>
      <c r="AI39" s="43" t="s">
        <v>216</v>
      </c>
      <c r="AJ39" s="26" t="s">
        <v>122</v>
      </c>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row>
    <row r="40" spans="1:80" s="4" customFormat="1" ht="19.95" customHeight="1" x14ac:dyDescent="0.25">
      <c r="A40"/>
      <c r="B40" s="55" t="s">
        <v>217</v>
      </c>
      <c r="C40" s="11" t="s">
        <v>25</v>
      </c>
      <c r="D40" s="103" t="s">
        <v>122</v>
      </c>
      <c r="E40" s="48" t="s">
        <v>122</v>
      </c>
      <c r="F40" s="48" t="s">
        <v>122</v>
      </c>
      <c r="G40" s="48" t="s">
        <v>122</v>
      </c>
      <c r="H40" s="149" t="s">
        <v>122</v>
      </c>
      <c r="I40" s="47" t="s">
        <v>122</v>
      </c>
      <c r="J40" s="47" t="s">
        <v>122</v>
      </c>
      <c r="K40" s="47" t="s">
        <v>127</v>
      </c>
      <c r="L40" s="47" t="s">
        <v>122</v>
      </c>
      <c r="M40" s="47" t="s">
        <v>122</v>
      </c>
      <c r="N40" s="102"/>
      <c r="O40" s="49"/>
      <c r="P40"/>
      <c r="Q40" s="55" t="s">
        <v>217</v>
      </c>
      <c r="R40" s="9" t="s">
        <v>25</v>
      </c>
      <c r="S40" s="47" t="s">
        <v>122</v>
      </c>
      <c r="T40" s="47" t="s">
        <v>122</v>
      </c>
      <c r="U40" s="47" t="s">
        <v>122</v>
      </c>
      <c r="V40" s="47" t="s">
        <v>122</v>
      </c>
      <c r="W40" s="64" t="s">
        <v>122</v>
      </c>
      <c r="X40" s="51" t="s">
        <v>127</v>
      </c>
      <c r="Y40" s="47" t="s">
        <v>122</v>
      </c>
      <c r="Z40" s="47" t="s">
        <v>122</v>
      </c>
      <c r="AA40" s="149" t="s">
        <v>122</v>
      </c>
      <c r="AB40" s="47" t="s">
        <v>122</v>
      </c>
      <c r="AC40" s="53" t="s">
        <v>122</v>
      </c>
      <c r="AD40" s="18"/>
      <c r="AE40" s="280"/>
      <c r="AF40" s="33"/>
      <c r="AG40" s="25" t="s">
        <v>25</v>
      </c>
      <c r="AH40" s="51" t="s">
        <v>217</v>
      </c>
      <c r="AI40" s="43" t="s">
        <v>218</v>
      </c>
      <c r="AJ40" s="26" t="s">
        <v>219</v>
      </c>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row>
    <row r="41" spans="1:80" s="4" customFormat="1" ht="19.95" customHeight="1" x14ac:dyDescent="0.25">
      <c r="A41"/>
      <c r="B41" s="55" t="s">
        <v>220</v>
      </c>
      <c r="C41" s="11" t="s">
        <v>69</v>
      </c>
      <c r="D41" s="103" t="s">
        <v>122</v>
      </c>
      <c r="E41" s="47" t="s">
        <v>155</v>
      </c>
      <c r="F41" s="47" t="s">
        <v>122</v>
      </c>
      <c r="G41" s="47" t="s">
        <v>182</v>
      </c>
      <c r="H41" s="149" t="s">
        <v>122</v>
      </c>
      <c r="I41" s="48" t="s">
        <v>122</v>
      </c>
      <c r="J41" s="47" t="s">
        <v>182</v>
      </c>
      <c r="K41" s="47" t="s">
        <v>122</v>
      </c>
      <c r="L41" s="47" t="s">
        <v>155</v>
      </c>
      <c r="M41" s="47" t="s">
        <v>182</v>
      </c>
      <c r="N41" s="102"/>
      <c r="O41" s="49"/>
      <c r="P41"/>
      <c r="Q41" s="55" t="s">
        <v>220</v>
      </c>
      <c r="R41" s="9" t="s">
        <v>69</v>
      </c>
      <c r="S41" s="47" t="s">
        <v>122</v>
      </c>
      <c r="T41" s="48" t="s">
        <v>122</v>
      </c>
      <c r="U41" s="48" t="s">
        <v>122</v>
      </c>
      <c r="V41" s="47" t="s">
        <v>155</v>
      </c>
      <c r="W41" s="64" t="s">
        <v>122</v>
      </c>
      <c r="X41" s="51" t="s">
        <v>122</v>
      </c>
      <c r="Y41" s="47" t="s">
        <v>182</v>
      </c>
      <c r="Z41" s="47" t="s">
        <v>122</v>
      </c>
      <c r="AA41" s="149" t="s">
        <v>122</v>
      </c>
      <c r="AB41" s="47" t="s">
        <v>122</v>
      </c>
      <c r="AC41" s="53" t="s">
        <v>122</v>
      </c>
      <c r="AD41" s="18"/>
      <c r="AE41" s="280"/>
      <c r="AF41" s="33"/>
      <c r="AG41" s="25" t="s">
        <v>69</v>
      </c>
      <c r="AH41" s="51" t="s">
        <v>220</v>
      </c>
      <c r="AI41" s="43" t="s">
        <v>221</v>
      </c>
      <c r="AJ41" s="26" t="s">
        <v>122</v>
      </c>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row>
    <row r="42" spans="1:80" s="4" customFormat="1" ht="19.95" customHeight="1" x14ac:dyDescent="0.25">
      <c r="A42"/>
      <c r="B42" s="55" t="s">
        <v>33</v>
      </c>
      <c r="C42" s="11" t="s">
        <v>22</v>
      </c>
      <c r="D42" s="103" t="s">
        <v>122</v>
      </c>
      <c r="E42" s="47" t="s">
        <v>122</v>
      </c>
      <c r="F42" s="47" t="s">
        <v>122</v>
      </c>
      <c r="G42" s="48" t="s">
        <v>122</v>
      </c>
      <c r="H42" s="149" t="s">
        <v>122</v>
      </c>
      <c r="I42" s="47" t="s">
        <v>122</v>
      </c>
      <c r="J42" s="48" t="s">
        <v>122</v>
      </c>
      <c r="K42" s="47" t="s">
        <v>122</v>
      </c>
      <c r="L42" s="47" t="s">
        <v>123</v>
      </c>
      <c r="M42" s="47" t="s">
        <v>122</v>
      </c>
      <c r="N42" s="102"/>
      <c r="O42" s="49"/>
      <c r="P42"/>
      <c r="Q42" s="55" t="s">
        <v>33</v>
      </c>
      <c r="R42" s="9" t="s">
        <v>22</v>
      </c>
      <c r="S42" s="47" t="s">
        <v>122</v>
      </c>
      <c r="T42" s="47" t="s">
        <v>122</v>
      </c>
      <c r="U42" s="48" t="s">
        <v>122</v>
      </c>
      <c r="V42" s="48" t="s">
        <v>122</v>
      </c>
      <c r="W42" s="51" t="s">
        <v>122</v>
      </c>
      <c r="X42" s="51" t="s">
        <v>123</v>
      </c>
      <c r="Y42" s="47" t="s">
        <v>122</v>
      </c>
      <c r="Z42" s="47" t="s">
        <v>122</v>
      </c>
      <c r="AA42" s="149" t="s">
        <v>122</v>
      </c>
      <c r="AB42" s="47" t="s">
        <v>122</v>
      </c>
      <c r="AC42" s="53" t="s">
        <v>122</v>
      </c>
      <c r="AD42" s="18"/>
      <c r="AE42" s="280"/>
      <c r="AF42" s="33"/>
      <c r="AG42" s="25" t="s">
        <v>22</v>
      </c>
      <c r="AH42" s="51" t="s">
        <v>33</v>
      </c>
      <c r="AI42" s="43" t="s">
        <v>222</v>
      </c>
      <c r="AJ42" s="26" t="s">
        <v>223</v>
      </c>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row>
    <row r="43" spans="1:80" s="4" customFormat="1" ht="19.95" customHeight="1" x14ac:dyDescent="0.25">
      <c r="A43"/>
      <c r="B43" s="55" t="s">
        <v>95</v>
      </c>
      <c r="C43" s="26" t="s">
        <v>110</v>
      </c>
      <c r="D43" s="103" t="s">
        <v>122</v>
      </c>
      <c r="E43" s="47" t="s">
        <v>137</v>
      </c>
      <c r="F43" s="47" t="s">
        <v>122</v>
      </c>
      <c r="G43" s="47" t="s">
        <v>122</v>
      </c>
      <c r="H43" s="149" t="s">
        <v>122</v>
      </c>
      <c r="I43" s="47" t="s">
        <v>122</v>
      </c>
      <c r="J43" s="47" t="s">
        <v>122</v>
      </c>
      <c r="K43" s="47" t="s">
        <v>137</v>
      </c>
      <c r="L43" s="47" t="s">
        <v>122</v>
      </c>
      <c r="M43" s="47" t="s">
        <v>122</v>
      </c>
      <c r="N43" s="102"/>
      <c r="O43" s="49"/>
      <c r="P43"/>
      <c r="Q43" s="55" t="s">
        <v>95</v>
      </c>
      <c r="R43" s="9" t="s">
        <v>110</v>
      </c>
      <c r="S43" s="47" t="s">
        <v>137</v>
      </c>
      <c r="T43" s="47" t="s">
        <v>122</v>
      </c>
      <c r="U43" s="47" t="s">
        <v>122</v>
      </c>
      <c r="V43" s="47" t="s">
        <v>137</v>
      </c>
      <c r="W43" s="51" t="s">
        <v>122</v>
      </c>
      <c r="X43" s="51" t="s">
        <v>122</v>
      </c>
      <c r="Y43" s="47" t="s">
        <v>137</v>
      </c>
      <c r="Z43" s="47" t="s">
        <v>122</v>
      </c>
      <c r="AA43" s="149" t="s">
        <v>122</v>
      </c>
      <c r="AB43" s="47" t="s">
        <v>122</v>
      </c>
      <c r="AC43" s="53" t="s">
        <v>122</v>
      </c>
      <c r="AD43" s="18"/>
      <c r="AE43" s="280"/>
      <c r="AF43" s="33"/>
      <c r="AG43" s="25" t="s">
        <v>110</v>
      </c>
      <c r="AH43" s="51" t="s">
        <v>95</v>
      </c>
      <c r="AI43" s="43">
        <v>0</v>
      </c>
      <c r="AJ43" s="26" t="s">
        <v>122</v>
      </c>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row>
    <row r="44" spans="1:80" s="4" customFormat="1" ht="19.95" customHeight="1" x14ac:dyDescent="0.25">
      <c r="A44"/>
      <c r="B44" s="55" t="s">
        <v>38</v>
      </c>
      <c r="C44" s="26" t="s">
        <v>76</v>
      </c>
      <c r="D44" s="103" t="s">
        <v>122</v>
      </c>
      <c r="E44" s="48" t="s">
        <v>122</v>
      </c>
      <c r="F44" s="47" t="s">
        <v>122</v>
      </c>
      <c r="G44" s="47" t="s">
        <v>122</v>
      </c>
      <c r="H44" s="149" t="s">
        <v>122</v>
      </c>
      <c r="I44" s="47" t="s">
        <v>122</v>
      </c>
      <c r="J44" s="47" t="s">
        <v>122</v>
      </c>
      <c r="K44" s="48" t="s">
        <v>122</v>
      </c>
      <c r="L44" s="47" t="s">
        <v>122</v>
      </c>
      <c r="M44" s="47" t="s">
        <v>127</v>
      </c>
      <c r="N44" s="102"/>
      <c r="O44" s="49"/>
      <c r="P44"/>
      <c r="Q44" s="55" t="s">
        <v>38</v>
      </c>
      <c r="R44" s="9" t="s">
        <v>76</v>
      </c>
      <c r="S44" s="48" t="s">
        <v>122</v>
      </c>
      <c r="T44" s="47" t="s">
        <v>122</v>
      </c>
      <c r="U44" s="47" t="s">
        <v>122</v>
      </c>
      <c r="V44" s="48" t="s">
        <v>122</v>
      </c>
      <c r="W44" s="51" t="s">
        <v>122</v>
      </c>
      <c r="X44" s="64" t="s">
        <v>122</v>
      </c>
      <c r="Y44" s="47" t="s">
        <v>127</v>
      </c>
      <c r="Z44" s="48" t="s">
        <v>122</v>
      </c>
      <c r="AA44" s="149" t="s">
        <v>122</v>
      </c>
      <c r="AB44" s="47" t="s">
        <v>122</v>
      </c>
      <c r="AC44" s="53" t="s">
        <v>122</v>
      </c>
      <c r="AD44" s="18"/>
      <c r="AE44" s="280"/>
      <c r="AF44" s="33"/>
      <c r="AG44" s="25" t="s">
        <v>76</v>
      </c>
      <c r="AH44" s="51" t="s">
        <v>38</v>
      </c>
      <c r="AI44" s="43" t="s">
        <v>224</v>
      </c>
      <c r="AJ44" s="26" t="s">
        <v>225</v>
      </c>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row>
    <row r="45" spans="1:80" s="4" customFormat="1" ht="31.2" x14ac:dyDescent="0.3">
      <c r="A45"/>
      <c r="B45" s="55" t="s">
        <v>226</v>
      </c>
      <c r="C45" s="197" t="s">
        <v>102</v>
      </c>
      <c r="D45" s="103" t="s">
        <v>122</v>
      </c>
      <c r="E45" s="48" t="s">
        <v>122</v>
      </c>
      <c r="F45" s="47" t="s">
        <v>137</v>
      </c>
      <c r="G45" s="47" t="s">
        <v>122</v>
      </c>
      <c r="H45" s="149" t="s">
        <v>122</v>
      </c>
      <c r="I45" s="47" t="s">
        <v>122</v>
      </c>
      <c r="J45" s="47" t="s">
        <v>137</v>
      </c>
      <c r="K45" s="47" t="s">
        <v>122</v>
      </c>
      <c r="L45" s="47" t="s">
        <v>122</v>
      </c>
      <c r="M45" s="48" t="s">
        <v>122</v>
      </c>
      <c r="N45" s="102"/>
      <c r="O45" s="49"/>
      <c r="P45"/>
      <c r="Q45" s="55" t="s">
        <v>226</v>
      </c>
      <c r="R45" s="9" t="s">
        <v>102</v>
      </c>
      <c r="S45" s="47" t="s">
        <v>137</v>
      </c>
      <c r="T45" s="47" t="s">
        <v>122</v>
      </c>
      <c r="U45" s="47" t="s">
        <v>137</v>
      </c>
      <c r="V45" s="47" t="s">
        <v>122</v>
      </c>
      <c r="W45" s="51" t="s">
        <v>137</v>
      </c>
      <c r="X45" s="51" t="s">
        <v>122</v>
      </c>
      <c r="Y45" s="47" t="s">
        <v>122</v>
      </c>
      <c r="Z45" s="48" t="s">
        <v>122</v>
      </c>
      <c r="AA45" s="149" t="s">
        <v>122</v>
      </c>
      <c r="AB45" s="47" t="s">
        <v>122</v>
      </c>
      <c r="AC45" s="53" t="s">
        <v>122</v>
      </c>
      <c r="AD45" s="18"/>
      <c r="AE45" s="280"/>
      <c r="AF45" s="33"/>
      <c r="AG45" s="25" t="s">
        <v>102</v>
      </c>
      <c r="AH45" s="51" t="s">
        <v>226</v>
      </c>
      <c r="AI45" s="43" t="s">
        <v>227</v>
      </c>
      <c r="AJ45" s="26" t="s">
        <v>228</v>
      </c>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row>
    <row r="46" spans="1:80" s="4" customFormat="1" ht="19.95" customHeight="1" x14ac:dyDescent="0.25">
      <c r="A46"/>
      <c r="B46" s="55" t="s">
        <v>229</v>
      </c>
      <c r="C46" s="11" t="s">
        <v>7</v>
      </c>
      <c r="D46" s="103" t="s">
        <v>122</v>
      </c>
      <c r="E46" s="47" t="s">
        <v>122</v>
      </c>
      <c r="F46" s="47" t="s">
        <v>122</v>
      </c>
      <c r="G46" s="47" t="s">
        <v>122</v>
      </c>
      <c r="H46" s="149" t="s">
        <v>122</v>
      </c>
      <c r="I46" s="47" t="s">
        <v>123</v>
      </c>
      <c r="J46" s="47" t="s">
        <v>122</v>
      </c>
      <c r="K46" s="47" t="s">
        <v>122</v>
      </c>
      <c r="L46" s="47" t="s">
        <v>122</v>
      </c>
      <c r="M46" s="47" t="s">
        <v>122</v>
      </c>
      <c r="N46" s="102"/>
      <c r="O46" s="49"/>
      <c r="P46"/>
      <c r="Q46" s="55" t="s">
        <v>229</v>
      </c>
      <c r="R46" s="9" t="s">
        <v>7</v>
      </c>
      <c r="S46" s="47" t="s">
        <v>122</v>
      </c>
      <c r="T46" s="47" t="s">
        <v>122</v>
      </c>
      <c r="U46" s="47" t="s">
        <v>123</v>
      </c>
      <c r="V46" s="47" t="s">
        <v>122</v>
      </c>
      <c r="W46" s="51" t="s">
        <v>122</v>
      </c>
      <c r="X46" s="51" t="s">
        <v>122</v>
      </c>
      <c r="Y46" s="47" t="s">
        <v>122</v>
      </c>
      <c r="Z46" s="47" t="s">
        <v>122</v>
      </c>
      <c r="AA46" s="149" t="s">
        <v>122</v>
      </c>
      <c r="AB46" s="47" t="s">
        <v>122</v>
      </c>
      <c r="AC46" s="53" t="s">
        <v>122</v>
      </c>
      <c r="AD46" s="18"/>
      <c r="AE46" s="280"/>
      <c r="AF46" s="33"/>
      <c r="AG46" s="25" t="s">
        <v>7</v>
      </c>
      <c r="AH46" s="51" t="s">
        <v>229</v>
      </c>
      <c r="AI46" s="43" t="s">
        <v>230</v>
      </c>
      <c r="AJ46" s="26" t="s">
        <v>122</v>
      </c>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row>
    <row r="47" spans="1:80" s="4" customFormat="1" ht="19.95" customHeight="1" x14ac:dyDescent="0.25">
      <c r="A47"/>
      <c r="B47" s="55" t="s">
        <v>231</v>
      </c>
      <c r="C47" s="11" t="s">
        <v>8</v>
      </c>
      <c r="D47" s="103" t="s">
        <v>122</v>
      </c>
      <c r="E47" s="47" t="s">
        <v>122</v>
      </c>
      <c r="F47" s="47" t="s">
        <v>122</v>
      </c>
      <c r="G47" s="47" t="s">
        <v>127</v>
      </c>
      <c r="H47" s="149" t="s">
        <v>122</v>
      </c>
      <c r="I47" s="47" t="s">
        <v>122</v>
      </c>
      <c r="J47" s="47" t="s">
        <v>122</v>
      </c>
      <c r="K47" s="47" t="s">
        <v>167</v>
      </c>
      <c r="L47" s="47" t="s">
        <v>122</v>
      </c>
      <c r="M47" s="47" t="s">
        <v>122</v>
      </c>
      <c r="N47" s="102"/>
      <c r="O47" s="49"/>
      <c r="P47"/>
      <c r="Q47" s="55" t="s">
        <v>231</v>
      </c>
      <c r="R47" s="9" t="s">
        <v>8</v>
      </c>
      <c r="S47" s="47" t="s">
        <v>122</v>
      </c>
      <c r="T47" s="47" t="s">
        <v>127</v>
      </c>
      <c r="U47" s="47" t="s">
        <v>122</v>
      </c>
      <c r="V47" s="47" t="s">
        <v>122</v>
      </c>
      <c r="W47" s="51" t="s">
        <v>122</v>
      </c>
      <c r="X47" s="51" t="s">
        <v>122</v>
      </c>
      <c r="Y47" s="47" t="s">
        <v>122</v>
      </c>
      <c r="Z47" s="47" t="s">
        <v>122</v>
      </c>
      <c r="AA47" s="149" t="s">
        <v>122</v>
      </c>
      <c r="AB47" s="47" t="s">
        <v>122</v>
      </c>
      <c r="AC47" s="53" t="s">
        <v>122</v>
      </c>
      <c r="AD47" s="18"/>
      <c r="AE47" s="280"/>
      <c r="AF47" s="33"/>
      <c r="AG47" s="25" t="s">
        <v>8</v>
      </c>
      <c r="AH47" s="51" t="s">
        <v>231</v>
      </c>
      <c r="AI47" s="43" t="s">
        <v>232</v>
      </c>
      <c r="AJ47" s="26" t="s">
        <v>233</v>
      </c>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row>
    <row r="48" spans="1:80" s="4" customFormat="1" ht="19.95" customHeight="1" x14ac:dyDescent="0.25">
      <c r="A48"/>
      <c r="B48" s="55" t="s">
        <v>234</v>
      </c>
      <c r="C48" s="11" t="s">
        <v>18</v>
      </c>
      <c r="D48" s="103" t="s">
        <v>122</v>
      </c>
      <c r="E48" s="47" t="s">
        <v>182</v>
      </c>
      <c r="F48" s="47" t="s">
        <v>155</v>
      </c>
      <c r="G48" s="47" t="s">
        <v>122</v>
      </c>
      <c r="H48" s="149" t="s">
        <v>122</v>
      </c>
      <c r="I48" s="48" t="s">
        <v>122</v>
      </c>
      <c r="J48" s="47" t="s">
        <v>182</v>
      </c>
      <c r="K48" s="47" t="s">
        <v>122</v>
      </c>
      <c r="L48" s="47" t="s">
        <v>201</v>
      </c>
      <c r="M48" s="48" t="s">
        <v>122</v>
      </c>
      <c r="N48" s="102"/>
      <c r="O48" s="49"/>
      <c r="P48"/>
      <c r="Q48" s="55" t="s">
        <v>234</v>
      </c>
      <c r="R48" s="9" t="s">
        <v>18</v>
      </c>
      <c r="S48" s="47" t="s">
        <v>122</v>
      </c>
      <c r="T48" s="47" t="s">
        <v>182</v>
      </c>
      <c r="U48" s="47" t="s">
        <v>182</v>
      </c>
      <c r="V48" s="47" t="s">
        <v>122</v>
      </c>
      <c r="W48" s="51" t="s">
        <v>155</v>
      </c>
      <c r="X48" s="51" t="s">
        <v>122</v>
      </c>
      <c r="Y48" s="47" t="s">
        <v>155</v>
      </c>
      <c r="Z48" s="47" t="s">
        <v>122</v>
      </c>
      <c r="AA48" s="149" t="s">
        <v>122</v>
      </c>
      <c r="AB48" s="47" t="s">
        <v>122</v>
      </c>
      <c r="AC48" s="53" t="s">
        <v>122</v>
      </c>
      <c r="AD48" s="18"/>
      <c r="AE48" s="280"/>
      <c r="AF48" s="33"/>
      <c r="AG48" s="25" t="s">
        <v>18</v>
      </c>
      <c r="AH48" s="51" t="s">
        <v>234</v>
      </c>
      <c r="AI48" s="43" t="s">
        <v>235</v>
      </c>
      <c r="AJ48" s="26" t="s">
        <v>236</v>
      </c>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row>
    <row r="49" spans="1:80" s="4" customFormat="1" ht="19.95" customHeight="1" x14ac:dyDescent="0.25">
      <c r="A49"/>
      <c r="B49" s="55" t="s">
        <v>237</v>
      </c>
      <c r="C49" s="11" t="s">
        <v>9</v>
      </c>
      <c r="D49" s="103" t="s">
        <v>122</v>
      </c>
      <c r="E49" s="52" t="s">
        <v>122</v>
      </c>
      <c r="F49" s="47" t="s">
        <v>155</v>
      </c>
      <c r="G49" s="47" t="s">
        <v>122</v>
      </c>
      <c r="H49" s="149" t="s">
        <v>122</v>
      </c>
      <c r="I49" s="48" t="s">
        <v>122</v>
      </c>
      <c r="J49" s="52" t="s">
        <v>155</v>
      </c>
      <c r="K49" s="47" t="s">
        <v>122</v>
      </c>
      <c r="L49" s="47" t="s">
        <v>122</v>
      </c>
      <c r="M49" s="48" t="s">
        <v>122</v>
      </c>
      <c r="N49" s="102"/>
      <c r="O49" s="49"/>
      <c r="P49"/>
      <c r="Q49" s="55" t="s">
        <v>237</v>
      </c>
      <c r="R49" s="9" t="s">
        <v>9</v>
      </c>
      <c r="S49" s="47" t="s">
        <v>122</v>
      </c>
      <c r="T49" s="47" t="s">
        <v>155</v>
      </c>
      <c r="U49" s="47" t="s">
        <v>122</v>
      </c>
      <c r="V49" s="47" t="s">
        <v>122</v>
      </c>
      <c r="W49" s="51" t="s">
        <v>122</v>
      </c>
      <c r="X49" s="51" t="s">
        <v>122</v>
      </c>
      <c r="Y49" s="47" t="s">
        <v>155</v>
      </c>
      <c r="Z49" s="47" t="s">
        <v>122</v>
      </c>
      <c r="AA49" s="149" t="s">
        <v>122</v>
      </c>
      <c r="AB49" s="47" t="s">
        <v>122</v>
      </c>
      <c r="AC49" s="53" t="s">
        <v>122</v>
      </c>
      <c r="AD49" s="18"/>
      <c r="AE49" s="280"/>
      <c r="AF49" s="33"/>
      <c r="AG49" s="25" t="s">
        <v>9</v>
      </c>
      <c r="AH49" s="51" t="s">
        <v>237</v>
      </c>
      <c r="AI49" s="43" t="s">
        <v>235</v>
      </c>
      <c r="AJ49" s="26" t="s">
        <v>238</v>
      </c>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row>
    <row r="50" spans="1:80" s="4" customFormat="1" ht="19.95" customHeight="1" x14ac:dyDescent="0.25">
      <c r="A50"/>
      <c r="B50" s="55" t="s">
        <v>38</v>
      </c>
      <c r="C50" s="11" t="s">
        <v>13</v>
      </c>
      <c r="D50" s="103" t="s">
        <v>122</v>
      </c>
      <c r="E50" s="74" t="s">
        <v>122</v>
      </c>
      <c r="F50" s="52" t="s">
        <v>147</v>
      </c>
      <c r="G50" s="47" t="s">
        <v>122</v>
      </c>
      <c r="H50" s="259" t="s">
        <v>122</v>
      </c>
      <c r="I50" s="74" t="s">
        <v>122</v>
      </c>
      <c r="J50" s="52" t="s">
        <v>127</v>
      </c>
      <c r="K50" s="74" t="s">
        <v>122</v>
      </c>
      <c r="L50" s="47" t="s">
        <v>131</v>
      </c>
      <c r="M50" s="47" t="s">
        <v>122</v>
      </c>
      <c r="N50" s="102"/>
      <c r="O50" s="49"/>
      <c r="P50"/>
      <c r="Q50" s="55" t="s">
        <v>38</v>
      </c>
      <c r="R50" s="9" t="s">
        <v>13</v>
      </c>
      <c r="S50" s="47" t="s">
        <v>131</v>
      </c>
      <c r="T50" s="47" t="s">
        <v>122</v>
      </c>
      <c r="U50" s="48" t="s">
        <v>122</v>
      </c>
      <c r="V50" s="47" t="s">
        <v>127</v>
      </c>
      <c r="W50" s="51" t="s">
        <v>122</v>
      </c>
      <c r="X50" s="64" t="s">
        <v>122</v>
      </c>
      <c r="Y50" s="47" t="s">
        <v>131</v>
      </c>
      <c r="Z50" s="47" t="s">
        <v>122</v>
      </c>
      <c r="AA50" s="149" t="s">
        <v>122</v>
      </c>
      <c r="AB50" s="47" t="s">
        <v>122</v>
      </c>
      <c r="AC50" s="53" t="s">
        <v>122</v>
      </c>
      <c r="AD50" s="18"/>
      <c r="AE50" s="280"/>
      <c r="AF50" s="33"/>
      <c r="AG50" s="25" t="s">
        <v>13</v>
      </c>
      <c r="AH50" s="51" t="s">
        <v>38</v>
      </c>
      <c r="AI50" s="43" t="s">
        <v>35</v>
      </c>
      <c r="AJ50" s="26" t="s">
        <v>122</v>
      </c>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row>
    <row r="51" spans="1:80" s="4" customFormat="1" ht="19.95" customHeight="1" x14ac:dyDescent="0.25">
      <c r="A51"/>
      <c r="B51" s="55" t="s">
        <v>38</v>
      </c>
      <c r="C51" s="11" t="s">
        <v>104</v>
      </c>
      <c r="D51" s="103" t="s">
        <v>122</v>
      </c>
      <c r="E51" s="74" t="s">
        <v>122</v>
      </c>
      <c r="F51" s="47" t="s">
        <v>131</v>
      </c>
      <c r="G51" s="47" t="s">
        <v>122</v>
      </c>
      <c r="H51" s="149" t="s">
        <v>122</v>
      </c>
      <c r="I51" s="48" t="s">
        <v>122</v>
      </c>
      <c r="J51" s="52" t="s">
        <v>127</v>
      </c>
      <c r="K51" s="48" t="s">
        <v>122</v>
      </c>
      <c r="L51" s="47" t="s">
        <v>131</v>
      </c>
      <c r="M51" s="47" t="s">
        <v>122</v>
      </c>
      <c r="N51" s="102"/>
      <c r="O51" s="49"/>
      <c r="P51"/>
      <c r="Q51" s="55" t="s">
        <v>38</v>
      </c>
      <c r="R51" s="9" t="s">
        <v>104</v>
      </c>
      <c r="S51" s="47" t="s">
        <v>131</v>
      </c>
      <c r="T51" s="47" t="s">
        <v>122</v>
      </c>
      <c r="U51" s="48" t="s">
        <v>122</v>
      </c>
      <c r="V51" s="47" t="s">
        <v>127</v>
      </c>
      <c r="W51" s="51" t="s">
        <v>122</v>
      </c>
      <c r="X51" s="64" t="s">
        <v>122</v>
      </c>
      <c r="Y51" s="47" t="s">
        <v>131</v>
      </c>
      <c r="Z51" s="47" t="s">
        <v>122</v>
      </c>
      <c r="AA51" s="149" t="s">
        <v>122</v>
      </c>
      <c r="AB51" s="47" t="s">
        <v>122</v>
      </c>
      <c r="AC51" s="53" t="s">
        <v>122</v>
      </c>
      <c r="AD51" s="18"/>
      <c r="AE51" s="280"/>
      <c r="AF51" s="33"/>
      <c r="AG51" s="25" t="s">
        <v>104</v>
      </c>
      <c r="AH51" s="51" t="s">
        <v>38</v>
      </c>
      <c r="AI51" s="43" t="s">
        <v>35</v>
      </c>
      <c r="AJ51" s="26" t="s">
        <v>122</v>
      </c>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row>
    <row r="52" spans="1:80" s="4" customFormat="1" ht="31.2" x14ac:dyDescent="0.25">
      <c r="A52"/>
      <c r="B52" s="55" t="s">
        <v>239</v>
      </c>
      <c r="C52" s="11" t="s">
        <v>29</v>
      </c>
      <c r="D52" s="103" t="s">
        <v>122</v>
      </c>
      <c r="E52" s="52" t="s">
        <v>122</v>
      </c>
      <c r="F52" s="47" t="s">
        <v>122</v>
      </c>
      <c r="G52" s="47" t="s">
        <v>137</v>
      </c>
      <c r="H52" s="149" t="s">
        <v>122</v>
      </c>
      <c r="I52" s="51" t="s">
        <v>122</v>
      </c>
      <c r="J52" s="52" t="s">
        <v>122</v>
      </c>
      <c r="K52" s="48" t="s">
        <v>122</v>
      </c>
      <c r="L52" s="47" t="s">
        <v>122</v>
      </c>
      <c r="M52" s="47" t="s">
        <v>122</v>
      </c>
      <c r="N52" s="102"/>
      <c r="O52" s="49"/>
      <c r="P52"/>
      <c r="Q52" s="55" t="s">
        <v>239</v>
      </c>
      <c r="R52" s="9" t="s">
        <v>29</v>
      </c>
      <c r="S52" s="47" t="s">
        <v>127</v>
      </c>
      <c r="T52" s="47" t="s">
        <v>122</v>
      </c>
      <c r="U52" s="47" t="s">
        <v>122</v>
      </c>
      <c r="V52" s="47" t="s">
        <v>122</v>
      </c>
      <c r="W52" s="51" t="s">
        <v>122</v>
      </c>
      <c r="X52" s="64" t="s">
        <v>122</v>
      </c>
      <c r="Y52" s="48" t="s">
        <v>122</v>
      </c>
      <c r="Z52" s="47" t="s">
        <v>122</v>
      </c>
      <c r="AA52" s="149" t="s">
        <v>122</v>
      </c>
      <c r="AB52" s="47" t="s">
        <v>122</v>
      </c>
      <c r="AC52" s="53" t="s">
        <v>122</v>
      </c>
      <c r="AD52" s="18"/>
      <c r="AE52" s="280"/>
      <c r="AF52" s="33"/>
      <c r="AG52" s="25" t="s">
        <v>29</v>
      </c>
      <c r="AH52" s="51" t="s">
        <v>239</v>
      </c>
      <c r="AI52" s="43" t="s">
        <v>240</v>
      </c>
      <c r="AJ52" s="26" t="s">
        <v>241</v>
      </c>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row>
    <row r="53" spans="1:80" s="4" customFormat="1" ht="19.95" customHeight="1" x14ac:dyDescent="0.25">
      <c r="A53"/>
      <c r="B53" s="55" t="s">
        <v>38</v>
      </c>
      <c r="C53" s="11" t="s">
        <v>26</v>
      </c>
      <c r="D53" s="103" t="s">
        <v>131</v>
      </c>
      <c r="E53" s="48" t="s">
        <v>122</v>
      </c>
      <c r="F53" s="47" t="s">
        <v>131</v>
      </c>
      <c r="G53" s="48" t="s">
        <v>122</v>
      </c>
      <c r="H53" s="149" t="s">
        <v>122</v>
      </c>
      <c r="I53" s="47" t="s">
        <v>127</v>
      </c>
      <c r="J53" s="52" t="s">
        <v>131</v>
      </c>
      <c r="K53" s="47" t="s">
        <v>122</v>
      </c>
      <c r="L53" s="47" t="s">
        <v>122</v>
      </c>
      <c r="M53" s="47" t="s">
        <v>147</v>
      </c>
      <c r="N53" s="102"/>
      <c r="O53" s="49"/>
      <c r="P53"/>
      <c r="Q53" s="55" t="s">
        <v>38</v>
      </c>
      <c r="R53" s="9" t="s">
        <v>26</v>
      </c>
      <c r="S53" s="48" t="s">
        <v>122</v>
      </c>
      <c r="T53" s="47" t="s">
        <v>131</v>
      </c>
      <c r="U53" s="47" t="s">
        <v>122</v>
      </c>
      <c r="V53" s="47" t="s">
        <v>122</v>
      </c>
      <c r="W53" s="51" t="s">
        <v>127</v>
      </c>
      <c r="X53" s="51" t="s">
        <v>131</v>
      </c>
      <c r="Y53" s="47" t="s">
        <v>122</v>
      </c>
      <c r="Z53" s="47" t="s">
        <v>122</v>
      </c>
      <c r="AA53" s="149" t="s">
        <v>122</v>
      </c>
      <c r="AB53" s="47" t="s">
        <v>122</v>
      </c>
      <c r="AC53" s="53" t="s">
        <v>122</v>
      </c>
      <c r="AD53" s="18"/>
      <c r="AE53" s="280"/>
      <c r="AF53" s="33"/>
      <c r="AG53" s="25" t="s">
        <v>26</v>
      </c>
      <c r="AH53" s="51" t="s">
        <v>38</v>
      </c>
      <c r="AI53" s="43" t="s">
        <v>242</v>
      </c>
      <c r="AJ53" s="26" t="s">
        <v>122</v>
      </c>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row>
    <row r="54" spans="1:80" s="4" customFormat="1" ht="19.95" customHeight="1" x14ac:dyDescent="0.25">
      <c r="A54"/>
      <c r="B54" s="55" t="s">
        <v>33</v>
      </c>
      <c r="C54" s="11" t="s">
        <v>68</v>
      </c>
      <c r="D54" s="103" t="s">
        <v>123</v>
      </c>
      <c r="E54" s="47" t="s">
        <v>122</v>
      </c>
      <c r="F54" s="47" t="s">
        <v>122</v>
      </c>
      <c r="G54" s="47" t="s">
        <v>122</v>
      </c>
      <c r="H54" s="149" t="s">
        <v>122</v>
      </c>
      <c r="I54" s="48" t="s">
        <v>122</v>
      </c>
      <c r="J54" s="52" t="s">
        <v>122</v>
      </c>
      <c r="K54" s="47" t="s">
        <v>122</v>
      </c>
      <c r="L54" s="47" t="s">
        <v>122</v>
      </c>
      <c r="M54" s="47" t="s">
        <v>123</v>
      </c>
      <c r="N54" s="102"/>
      <c r="O54" s="49"/>
      <c r="P54"/>
      <c r="Q54" s="55" t="s">
        <v>33</v>
      </c>
      <c r="R54" s="9" t="s">
        <v>68</v>
      </c>
      <c r="S54" s="47" t="s">
        <v>122</v>
      </c>
      <c r="T54" s="47" t="s">
        <v>122</v>
      </c>
      <c r="U54" s="47" t="s">
        <v>122</v>
      </c>
      <c r="V54" s="47" t="s">
        <v>122</v>
      </c>
      <c r="W54" s="51" t="s">
        <v>122</v>
      </c>
      <c r="X54" s="51" t="s">
        <v>122</v>
      </c>
      <c r="Y54" s="47" t="s">
        <v>123</v>
      </c>
      <c r="Z54" s="47" t="s">
        <v>122</v>
      </c>
      <c r="AA54" s="149" t="s">
        <v>122</v>
      </c>
      <c r="AB54" s="47" t="s">
        <v>122</v>
      </c>
      <c r="AC54" s="53" t="s">
        <v>122</v>
      </c>
      <c r="AD54" s="18"/>
      <c r="AE54" s="280"/>
      <c r="AF54" s="33"/>
      <c r="AG54" s="25" t="s">
        <v>68</v>
      </c>
      <c r="AH54" s="51" t="s">
        <v>33</v>
      </c>
      <c r="AI54" s="43" t="s">
        <v>243</v>
      </c>
      <c r="AJ54" s="26" t="s">
        <v>244</v>
      </c>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row>
    <row r="55" spans="1:80" s="4" customFormat="1" ht="19.95" customHeight="1" x14ac:dyDescent="0.25">
      <c r="A55"/>
      <c r="B55" s="55" t="s">
        <v>245</v>
      </c>
      <c r="C55" s="11" t="s">
        <v>10</v>
      </c>
      <c r="D55" s="103" t="s">
        <v>137</v>
      </c>
      <c r="E55" s="47" t="s">
        <v>138</v>
      </c>
      <c r="F55" s="48" t="s">
        <v>122</v>
      </c>
      <c r="G55" s="48" t="s">
        <v>122</v>
      </c>
      <c r="H55" s="149" t="s">
        <v>122</v>
      </c>
      <c r="I55" s="47" t="s">
        <v>137</v>
      </c>
      <c r="J55" s="52" t="s">
        <v>138</v>
      </c>
      <c r="K55" s="47" t="s">
        <v>122</v>
      </c>
      <c r="L55" s="47" t="s">
        <v>138</v>
      </c>
      <c r="M55" s="47" t="s">
        <v>137</v>
      </c>
      <c r="N55" s="102"/>
      <c r="O55" s="49"/>
      <c r="P55"/>
      <c r="Q55" s="55" t="s">
        <v>245</v>
      </c>
      <c r="R55" s="9" t="s">
        <v>10</v>
      </c>
      <c r="S55" s="47" t="s">
        <v>122</v>
      </c>
      <c r="T55" s="47" t="s">
        <v>138</v>
      </c>
      <c r="U55" s="47" t="s">
        <v>138</v>
      </c>
      <c r="V55" s="47" t="s">
        <v>137</v>
      </c>
      <c r="W55" s="51" t="s">
        <v>122</v>
      </c>
      <c r="X55" s="51" t="s">
        <v>138</v>
      </c>
      <c r="Y55" s="47" t="s">
        <v>138</v>
      </c>
      <c r="Z55" s="47" t="s">
        <v>137</v>
      </c>
      <c r="AA55" s="149" t="s">
        <v>122</v>
      </c>
      <c r="AB55" s="47" t="s">
        <v>122</v>
      </c>
      <c r="AC55" s="53" t="s">
        <v>122</v>
      </c>
      <c r="AD55" s="18"/>
      <c r="AE55" s="280"/>
      <c r="AF55" s="33"/>
      <c r="AG55" s="25" t="s">
        <v>10</v>
      </c>
      <c r="AH55" s="51" t="s">
        <v>245</v>
      </c>
      <c r="AI55" s="43" t="s">
        <v>246</v>
      </c>
      <c r="AJ55" s="26" t="s">
        <v>122</v>
      </c>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1:80" s="4" customFormat="1" ht="19.95" customHeight="1" x14ac:dyDescent="0.25">
      <c r="A56"/>
      <c r="B56" s="55" t="s">
        <v>34</v>
      </c>
      <c r="C56" s="26" t="s">
        <v>81</v>
      </c>
      <c r="D56" s="103" t="s">
        <v>142</v>
      </c>
      <c r="E56" s="47" t="s">
        <v>122</v>
      </c>
      <c r="F56" s="47" t="s">
        <v>122</v>
      </c>
      <c r="G56" s="47" t="s">
        <v>122</v>
      </c>
      <c r="H56" s="149" t="s">
        <v>122</v>
      </c>
      <c r="I56" s="47" t="s">
        <v>142</v>
      </c>
      <c r="J56" s="52" t="s">
        <v>122</v>
      </c>
      <c r="K56" s="47" t="s">
        <v>122</v>
      </c>
      <c r="L56" s="47" t="s">
        <v>122</v>
      </c>
      <c r="M56" s="47" t="s">
        <v>142</v>
      </c>
      <c r="N56" s="102"/>
      <c r="O56" s="49"/>
      <c r="P56"/>
      <c r="Q56" s="55" t="s">
        <v>34</v>
      </c>
      <c r="R56" s="9" t="s">
        <v>81</v>
      </c>
      <c r="S56" s="47" t="s">
        <v>122</v>
      </c>
      <c r="T56" s="47" t="s">
        <v>122</v>
      </c>
      <c r="U56" s="47" t="s">
        <v>142</v>
      </c>
      <c r="V56" s="47" t="s">
        <v>122</v>
      </c>
      <c r="W56" s="51" t="s">
        <v>122</v>
      </c>
      <c r="X56" s="51" t="s">
        <v>122</v>
      </c>
      <c r="Y56" s="47" t="s">
        <v>142</v>
      </c>
      <c r="Z56" s="47" t="s">
        <v>122</v>
      </c>
      <c r="AA56" s="149" t="s">
        <v>122</v>
      </c>
      <c r="AB56" s="47" t="s">
        <v>122</v>
      </c>
      <c r="AC56" s="53" t="s">
        <v>122</v>
      </c>
      <c r="AD56" s="18"/>
      <c r="AE56" s="280"/>
      <c r="AF56" s="33"/>
      <c r="AG56" s="25" t="s">
        <v>81</v>
      </c>
      <c r="AH56" s="51" t="s">
        <v>34</v>
      </c>
      <c r="AI56" s="43" t="s">
        <v>247</v>
      </c>
      <c r="AJ56" s="26" t="s">
        <v>248</v>
      </c>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1:80" s="4" customFormat="1" ht="19.95" customHeight="1" x14ac:dyDescent="0.25">
      <c r="A57"/>
      <c r="B57" s="55" t="s">
        <v>33</v>
      </c>
      <c r="C57" s="11" t="s">
        <v>11</v>
      </c>
      <c r="D57" s="103" t="s">
        <v>122</v>
      </c>
      <c r="E57" s="47" t="s">
        <v>122</v>
      </c>
      <c r="F57" s="47" t="s">
        <v>122</v>
      </c>
      <c r="G57" s="47" t="s">
        <v>123</v>
      </c>
      <c r="H57" s="149" t="s">
        <v>122</v>
      </c>
      <c r="I57" s="47" t="s">
        <v>122</v>
      </c>
      <c r="J57" s="47" t="s">
        <v>122</v>
      </c>
      <c r="K57" s="47" t="s">
        <v>122</v>
      </c>
      <c r="L57" s="47" t="s">
        <v>122</v>
      </c>
      <c r="M57" s="47" t="s">
        <v>122</v>
      </c>
      <c r="N57" s="102"/>
      <c r="O57" s="49"/>
      <c r="P57"/>
      <c r="Q57" s="55" t="s">
        <v>33</v>
      </c>
      <c r="R57" s="9" t="s">
        <v>11</v>
      </c>
      <c r="S57" s="47" t="s">
        <v>122</v>
      </c>
      <c r="T57" s="47" t="s">
        <v>123</v>
      </c>
      <c r="U57" s="47" t="s">
        <v>122</v>
      </c>
      <c r="V57" s="47" t="s">
        <v>122</v>
      </c>
      <c r="W57" s="51" t="s">
        <v>122</v>
      </c>
      <c r="X57" s="51" t="s">
        <v>122</v>
      </c>
      <c r="Y57" s="47" t="s">
        <v>122</v>
      </c>
      <c r="Z57" s="47" t="s">
        <v>122</v>
      </c>
      <c r="AA57" s="149" t="s">
        <v>122</v>
      </c>
      <c r="AB57" s="47" t="s">
        <v>122</v>
      </c>
      <c r="AC57" s="53" t="s">
        <v>122</v>
      </c>
      <c r="AD57" s="18"/>
      <c r="AE57" s="280"/>
      <c r="AF57" s="33"/>
      <c r="AG57" s="25" t="s">
        <v>11</v>
      </c>
      <c r="AH57" s="51" t="s">
        <v>33</v>
      </c>
      <c r="AI57" s="43" t="s">
        <v>249</v>
      </c>
      <c r="AJ57" s="26" t="s">
        <v>67</v>
      </c>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row>
    <row r="58" spans="1:80" s="4" customFormat="1" ht="19.95" customHeight="1" x14ac:dyDescent="0.3">
      <c r="A58"/>
      <c r="B58" s="55" t="s">
        <v>38</v>
      </c>
      <c r="C58" s="197" t="s">
        <v>100</v>
      </c>
      <c r="D58" s="103" t="s">
        <v>122</v>
      </c>
      <c r="E58" s="47" t="s">
        <v>122</v>
      </c>
      <c r="F58" s="47" t="s">
        <v>122</v>
      </c>
      <c r="G58" s="48" t="s">
        <v>122</v>
      </c>
      <c r="H58" s="149" t="s">
        <v>122</v>
      </c>
      <c r="I58" s="47" t="s">
        <v>127</v>
      </c>
      <c r="J58" s="52" t="s">
        <v>122</v>
      </c>
      <c r="K58" s="47" t="s">
        <v>122</v>
      </c>
      <c r="L58" s="47" t="s">
        <v>122</v>
      </c>
      <c r="M58" s="47" t="s">
        <v>122</v>
      </c>
      <c r="N58" s="102"/>
      <c r="O58" s="49"/>
      <c r="P58"/>
      <c r="Q58" s="55" t="s">
        <v>38</v>
      </c>
      <c r="R58" s="9" t="s">
        <v>100</v>
      </c>
      <c r="S58" s="47" t="s">
        <v>122</v>
      </c>
      <c r="T58" s="47" t="s">
        <v>122</v>
      </c>
      <c r="U58" s="47" t="s">
        <v>122</v>
      </c>
      <c r="V58" s="47" t="s">
        <v>122</v>
      </c>
      <c r="W58" s="51" t="s">
        <v>122</v>
      </c>
      <c r="X58" s="51" t="s">
        <v>127</v>
      </c>
      <c r="Y58" s="47" t="s">
        <v>122</v>
      </c>
      <c r="Z58" s="47" t="s">
        <v>122</v>
      </c>
      <c r="AA58" s="149" t="s">
        <v>122</v>
      </c>
      <c r="AB58" s="47" t="s">
        <v>122</v>
      </c>
      <c r="AC58" s="53" t="s">
        <v>122</v>
      </c>
      <c r="AD58" s="18"/>
      <c r="AE58" s="280"/>
      <c r="AF58" s="33"/>
      <c r="AG58" s="25" t="s">
        <v>100</v>
      </c>
      <c r="AH58" s="51" t="s">
        <v>38</v>
      </c>
      <c r="AI58" s="43" t="s">
        <v>250</v>
      </c>
      <c r="AJ58" s="26" t="s">
        <v>251</v>
      </c>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row>
    <row r="59" spans="1:80" s="4" customFormat="1" ht="19.95" customHeight="1" x14ac:dyDescent="0.25">
      <c r="A59"/>
      <c r="B59" s="55" t="s">
        <v>37</v>
      </c>
      <c r="C59" s="26" t="s">
        <v>112</v>
      </c>
      <c r="D59" s="103" t="s">
        <v>168</v>
      </c>
      <c r="E59" s="47" t="s">
        <v>168</v>
      </c>
      <c r="F59" s="47" t="s">
        <v>122</v>
      </c>
      <c r="G59" s="47" t="s">
        <v>167</v>
      </c>
      <c r="H59" s="149" t="s">
        <v>122</v>
      </c>
      <c r="I59" s="47" t="s">
        <v>168</v>
      </c>
      <c r="J59" s="52" t="s">
        <v>122</v>
      </c>
      <c r="K59" s="47" t="s">
        <v>168</v>
      </c>
      <c r="L59" s="47" t="s">
        <v>122</v>
      </c>
      <c r="M59" s="47" t="s">
        <v>167</v>
      </c>
      <c r="N59" s="102"/>
      <c r="O59" s="49"/>
      <c r="P59"/>
      <c r="Q59" s="55" t="s">
        <v>37</v>
      </c>
      <c r="R59" s="9" t="s">
        <v>112</v>
      </c>
      <c r="S59" s="47" t="s">
        <v>122</v>
      </c>
      <c r="T59" s="47" t="s">
        <v>168</v>
      </c>
      <c r="U59" s="47" t="s">
        <v>122</v>
      </c>
      <c r="V59" s="47" t="s">
        <v>167</v>
      </c>
      <c r="W59" s="51" t="s">
        <v>122</v>
      </c>
      <c r="X59" s="51" t="s">
        <v>168</v>
      </c>
      <c r="Y59" s="47" t="s">
        <v>122</v>
      </c>
      <c r="Z59" s="47" t="s">
        <v>167</v>
      </c>
      <c r="AA59" s="149" t="s">
        <v>122</v>
      </c>
      <c r="AB59" s="47" t="s">
        <v>122</v>
      </c>
      <c r="AC59" s="53" t="s">
        <v>122</v>
      </c>
      <c r="AD59" s="18"/>
      <c r="AE59" s="280"/>
      <c r="AF59" s="33"/>
      <c r="AG59" s="25" t="s">
        <v>112</v>
      </c>
      <c r="AH59" s="51" t="s">
        <v>37</v>
      </c>
      <c r="AI59" s="43" t="s">
        <v>252</v>
      </c>
      <c r="AJ59" s="26" t="s">
        <v>122</v>
      </c>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row>
    <row r="60" spans="1:80" s="4" customFormat="1" ht="19.95" customHeight="1" x14ac:dyDescent="0.25">
      <c r="A60"/>
      <c r="B60" s="55" t="s">
        <v>253</v>
      </c>
      <c r="C60" s="26" t="s">
        <v>82</v>
      </c>
      <c r="D60" s="103" t="s">
        <v>122</v>
      </c>
      <c r="E60" s="48" t="s">
        <v>122</v>
      </c>
      <c r="F60" s="47" t="s">
        <v>137</v>
      </c>
      <c r="G60" s="48" t="s">
        <v>122</v>
      </c>
      <c r="H60" s="149" t="s">
        <v>122</v>
      </c>
      <c r="I60" s="47" t="s">
        <v>122</v>
      </c>
      <c r="J60" s="52" t="s">
        <v>137</v>
      </c>
      <c r="K60" s="47" t="s">
        <v>122</v>
      </c>
      <c r="L60" s="47" t="s">
        <v>137</v>
      </c>
      <c r="M60" s="47" t="s">
        <v>122</v>
      </c>
      <c r="N60" s="102"/>
      <c r="O60" s="49"/>
      <c r="P60"/>
      <c r="Q60" s="55" t="s">
        <v>253</v>
      </c>
      <c r="R60" s="9" t="s">
        <v>82</v>
      </c>
      <c r="S60" s="47" t="s">
        <v>122</v>
      </c>
      <c r="T60" s="48" t="s">
        <v>122</v>
      </c>
      <c r="U60" s="48" t="s">
        <v>122</v>
      </c>
      <c r="V60" s="47" t="s">
        <v>122</v>
      </c>
      <c r="W60" s="51" t="s">
        <v>137</v>
      </c>
      <c r="X60" s="64" t="s">
        <v>122</v>
      </c>
      <c r="Y60" s="47" t="s">
        <v>137</v>
      </c>
      <c r="Z60" s="47" t="s">
        <v>122</v>
      </c>
      <c r="AA60" s="149" t="s">
        <v>122</v>
      </c>
      <c r="AB60" s="47" t="s">
        <v>122</v>
      </c>
      <c r="AC60" s="53" t="s">
        <v>122</v>
      </c>
      <c r="AD60" s="18"/>
      <c r="AE60" s="280"/>
      <c r="AF60" s="33"/>
      <c r="AG60" s="25" t="s">
        <v>82</v>
      </c>
      <c r="AH60" s="51" t="s">
        <v>253</v>
      </c>
      <c r="AI60" s="43" t="s">
        <v>254</v>
      </c>
      <c r="AJ60" s="26" t="s">
        <v>255</v>
      </c>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row>
    <row r="61" spans="1:80" s="4" customFormat="1" ht="19.95" customHeight="1" x14ac:dyDescent="0.25">
      <c r="A61"/>
      <c r="B61" s="55" t="s">
        <v>34</v>
      </c>
      <c r="C61" s="26" t="s">
        <v>85</v>
      </c>
      <c r="D61" s="103" t="s">
        <v>142</v>
      </c>
      <c r="E61" s="47" t="s">
        <v>122</v>
      </c>
      <c r="F61" s="47" t="s">
        <v>122</v>
      </c>
      <c r="G61" s="47" t="s">
        <v>122</v>
      </c>
      <c r="H61" s="149" t="s">
        <v>122</v>
      </c>
      <c r="I61" s="47" t="s">
        <v>142</v>
      </c>
      <c r="J61" s="52" t="s">
        <v>122</v>
      </c>
      <c r="K61" s="47" t="s">
        <v>122</v>
      </c>
      <c r="L61" s="47" t="s">
        <v>122</v>
      </c>
      <c r="M61" s="47" t="s">
        <v>122</v>
      </c>
      <c r="N61" s="102"/>
      <c r="O61" s="49"/>
      <c r="P61"/>
      <c r="Q61" s="55" t="s">
        <v>34</v>
      </c>
      <c r="R61" s="9" t="s">
        <v>85</v>
      </c>
      <c r="S61" s="47" t="s">
        <v>122</v>
      </c>
      <c r="T61" s="47" t="s">
        <v>142</v>
      </c>
      <c r="U61" s="47" t="s">
        <v>122</v>
      </c>
      <c r="V61" s="47" t="s">
        <v>122</v>
      </c>
      <c r="W61" s="51" t="s">
        <v>122</v>
      </c>
      <c r="X61" s="51" t="s">
        <v>142</v>
      </c>
      <c r="Y61" s="47" t="s">
        <v>122</v>
      </c>
      <c r="Z61" s="47" t="s">
        <v>122</v>
      </c>
      <c r="AA61" s="149" t="s">
        <v>122</v>
      </c>
      <c r="AB61" s="47" t="s">
        <v>122</v>
      </c>
      <c r="AC61" s="53" t="s">
        <v>122</v>
      </c>
      <c r="AD61" s="18"/>
      <c r="AE61" s="280"/>
      <c r="AF61" s="33"/>
      <c r="AG61" s="25" t="s">
        <v>85</v>
      </c>
      <c r="AH61" s="51" t="s">
        <v>34</v>
      </c>
      <c r="AI61" s="43" t="s">
        <v>256</v>
      </c>
      <c r="AJ61" s="26" t="s">
        <v>257</v>
      </c>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row>
    <row r="62" spans="1:80" s="4" customFormat="1" ht="19.95" customHeight="1" x14ac:dyDescent="0.25">
      <c r="A62"/>
      <c r="B62" s="55" t="s">
        <v>33</v>
      </c>
      <c r="C62" s="26" t="s">
        <v>79</v>
      </c>
      <c r="D62" s="103" t="s">
        <v>122</v>
      </c>
      <c r="E62" s="47" t="s">
        <v>122</v>
      </c>
      <c r="F62" s="47" t="s">
        <v>123</v>
      </c>
      <c r="G62" s="48" t="s">
        <v>122</v>
      </c>
      <c r="H62" s="149" t="s">
        <v>122</v>
      </c>
      <c r="I62" s="47" t="s">
        <v>122</v>
      </c>
      <c r="J62" s="74" t="s">
        <v>122</v>
      </c>
      <c r="K62" s="47" t="s">
        <v>122</v>
      </c>
      <c r="L62" s="47" t="s">
        <v>122</v>
      </c>
      <c r="M62" s="47" t="s">
        <v>123</v>
      </c>
      <c r="N62" s="102"/>
      <c r="O62" s="49"/>
      <c r="P62"/>
      <c r="Q62" s="55" t="s">
        <v>33</v>
      </c>
      <c r="R62" s="9" t="s">
        <v>79</v>
      </c>
      <c r="S62" s="48" t="s">
        <v>122</v>
      </c>
      <c r="T62" s="48" t="s">
        <v>122</v>
      </c>
      <c r="U62" s="48" t="s">
        <v>122</v>
      </c>
      <c r="V62" s="48" t="s">
        <v>122</v>
      </c>
      <c r="W62" s="64" t="s">
        <v>122</v>
      </c>
      <c r="X62" s="64" t="s">
        <v>122</v>
      </c>
      <c r="Y62" s="48" t="s">
        <v>122</v>
      </c>
      <c r="Z62" s="48" t="s">
        <v>122</v>
      </c>
      <c r="AA62" s="149" t="s">
        <v>122</v>
      </c>
      <c r="AB62" s="47" t="s">
        <v>122</v>
      </c>
      <c r="AC62" s="53" t="s">
        <v>122</v>
      </c>
      <c r="AD62" s="18"/>
      <c r="AE62" s="280"/>
      <c r="AF62" s="33"/>
      <c r="AG62" s="25" t="s">
        <v>79</v>
      </c>
      <c r="AH62" s="51" t="s">
        <v>33</v>
      </c>
      <c r="AI62" s="43" t="s">
        <v>258</v>
      </c>
      <c r="AJ62" s="26" t="s">
        <v>259</v>
      </c>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row>
    <row r="63" spans="1:80" s="4" customFormat="1" ht="19.95" customHeight="1" x14ac:dyDescent="0.25">
      <c r="A63"/>
      <c r="B63" s="55" t="s">
        <v>260</v>
      </c>
      <c r="C63" s="26" t="s">
        <v>75</v>
      </c>
      <c r="D63" s="103" t="s">
        <v>122</v>
      </c>
      <c r="E63" s="47" t="s">
        <v>122</v>
      </c>
      <c r="F63" s="47" t="s">
        <v>122</v>
      </c>
      <c r="G63" s="47" t="s">
        <v>122</v>
      </c>
      <c r="H63" s="149" t="s">
        <v>122</v>
      </c>
      <c r="I63" s="47" t="s">
        <v>122</v>
      </c>
      <c r="J63" s="52" t="s">
        <v>122</v>
      </c>
      <c r="K63" s="47" t="s">
        <v>127</v>
      </c>
      <c r="L63" s="47" t="s">
        <v>122</v>
      </c>
      <c r="M63" s="48" t="s">
        <v>122</v>
      </c>
      <c r="N63" s="102"/>
      <c r="O63" s="49"/>
      <c r="P63"/>
      <c r="Q63" s="55" t="s">
        <v>260</v>
      </c>
      <c r="R63" s="9" t="s">
        <v>75</v>
      </c>
      <c r="S63" s="48" t="s">
        <v>122</v>
      </c>
      <c r="T63" s="48" t="s">
        <v>122</v>
      </c>
      <c r="U63" s="47" t="s">
        <v>122</v>
      </c>
      <c r="V63" s="47" t="s">
        <v>122</v>
      </c>
      <c r="W63" s="51" t="s">
        <v>122</v>
      </c>
      <c r="X63" s="64" t="s">
        <v>122</v>
      </c>
      <c r="Y63" s="47" t="s">
        <v>122</v>
      </c>
      <c r="Z63" s="47" t="s">
        <v>127</v>
      </c>
      <c r="AA63" s="149" t="s">
        <v>122</v>
      </c>
      <c r="AB63" s="47" t="s">
        <v>122</v>
      </c>
      <c r="AC63" s="53" t="s">
        <v>122</v>
      </c>
      <c r="AD63" s="18"/>
      <c r="AE63" s="280"/>
      <c r="AF63" s="33"/>
      <c r="AG63" s="25" t="s">
        <v>75</v>
      </c>
      <c r="AH63" s="51" t="s">
        <v>260</v>
      </c>
      <c r="AI63" s="43" t="s">
        <v>261</v>
      </c>
      <c r="AJ63" s="26" t="s">
        <v>262</v>
      </c>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row>
    <row r="64" spans="1:80" s="4" customFormat="1" ht="19.95" customHeight="1" x14ac:dyDescent="0.25">
      <c r="A64"/>
      <c r="B64" s="55" t="s">
        <v>33</v>
      </c>
      <c r="C64" s="26" t="s">
        <v>43</v>
      </c>
      <c r="D64" s="103" t="s">
        <v>122</v>
      </c>
      <c r="E64" s="48" t="s">
        <v>122</v>
      </c>
      <c r="F64" s="47" t="s">
        <v>122</v>
      </c>
      <c r="G64" s="47" t="s">
        <v>122</v>
      </c>
      <c r="H64" s="149" t="s">
        <v>122</v>
      </c>
      <c r="I64" s="47" t="s">
        <v>122</v>
      </c>
      <c r="J64" s="52" t="s">
        <v>123</v>
      </c>
      <c r="K64" s="47" t="s">
        <v>122</v>
      </c>
      <c r="L64" s="47" t="s">
        <v>122</v>
      </c>
      <c r="M64" s="47" t="s">
        <v>122</v>
      </c>
      <c r="N64" s="102"/>
      <c r="O64" s="49"/>
      <c r="P64"/>
      <c r="Q64" s="55" t="s">
        <v>33</v>
      </c>
      <c r="R64" s="9" t="s">
        <v>43</v>
      </c>
      <c r="S64" s="47" t="s">
        <v>122</v>
      </c>
      <c r="T64" s="47" t="s">
        <v>122</v>
      </c>
      <c r="U64" s="47" t="s">
        <v>122</v>
      </c>
      <c r="V64" s="47" t="s">
        <v>122</v>
      </c>
      <c r="W64" s="51" t="s">
        <v>123</v>
      </c>
      <c r="X64" s="64" t="s">
        <v>122</v>
      </c>
      <c r="Y64" s="48" t="s">
        <v>122</v>
      </c>
      <c r="Z64" s="47" t="s">
        <v>122</v>
      </c>
      <c r="AA64" s="149" t="s">
        <v>122</v>
      </c>
      <c r="AB64" s="47" t="s">
        <v>122</v>
      </c>
      <c r="AC64" s="53" t="s">
        <v>122</v>
      </c>
      <c r="AD64" s="18"/>
      <c r="AE64" s="280"/>
      <c r="AF64" s="33"/>
      <c r="AG64" s="25" t="s">
        <v>43</v>
      </c>
      <c r="AH64" s="51" t="s">
        <v>33</v>
      </c>
      <c r="AI64" s="43" t="s">
        <v>263</v>
      </c>
      <c r="AJ64" s="26" t="s">
        <v>264</v>
      </c>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row>
    <row r="65" spans="1:80" s="4" customFormat="1" ht="19.95" customHeight="1" x14ac:dyDescent="0.25">
      <c r="A65"/>
      <c r="B65" s="55" t="s">
        <v>34</v>
      </c>
      <c r="C65" s="26" t="s">
        <v>116</v>
      </c>
      <c r="D65" s="103" t="s">
        <v>122</v>
      </c>
      <c r="E65" s="47" t="s">
        <v>122</v>
      </c>
      <c r="F65" s="47" t="s">
        <v>142</v>
      </c>
      <c r="G65" s="47" t="s">
        <v>122</v>
      </c>
      <c r="H65" s="149" t="s">
        <v>122</v>
      </c>
      <c r="I65" s="47" t="s">
        <v>122</v>
      </c>
      <c r="J65" s="52" t="s">
        <v>122</v>
      </c>
      <c r="K65" s="47" t="s">
        <v>142</v>
      </c>
      <c r="L65" s="47" t="s">
        <v>122</v>
      </c>
      <c r="M65" s="47" t="s">
        <v>122</v>
      </c>
      <c r="N65" s="102"/>
      <c r="O65" s="49"/>
      <c r="P65"/>
      <c r="Q65" s="55" t="s">
        <v>34</v>
      </c>
      <c r="R65" s="9" t="s">
        <v>116</v>
      </c>
      <c r="S65" s="47" t="s">
        <v>122</v>
      </c>
      <c r="T65" s="47" t="s">
        <v>142</v>
      </c>
      <c r="U65" s="47" t="s">
        <v>122</v>
      </c>
      <c r="V65" s="47" t="s">
        <v>122</v>
      </c>
      <c r="W65" s="51" t="s">
        <v>122</v>
      </c>
      <c r="X65" s="51" t="s">
        <v>122</v>
      </c>
      <c r="Y65" s="47" t="s">
        <v>142</v>
      </c>
      <c r="Z65" s="47" t="s">
        <v>122</v>
      </c>
      <c r="AA65" s="149" t="s">
        <v>122</v>
      </c>
      <c r="AB65" s="47" t="s">
        <v>122</v>
      </c>
      <c r="AC65" s="53" t="s">
        <v>122</v>
      </c>
      <c r="AD65" s="18"/>
      <c r="AE65" s="280"/>
      <c r="AF65" s="33"/>
      <c r="AG65" s="25" t="s">
        <v>116</v>
      </c>
      <c r="AH65" s="51" t="s">
        <v>34</v>
      </c>
      <c r="AI65" s="43" t="s">
        <v>265</v>
      </c>
      <c r="AJ65" s="26" t="s">
        <v>122</v>
      </c>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row>
    <row r="66" spans="1:80" s="4" customFormat="1" ht="19.95" customHeight="1" x14ac:dyDescent="0.25">
      <c r="A66"/>
      <c r="B66" s="55" t="s">
        <v>266</v>
      </c>
      <c r="C66" s="26" t="s">
        <v>111</v>
      </c>
      <c r="D66" s="103" t="s">
        <v>122</v>
      </c>
      <c r="E66" s="48" t="s">
        <v>122</v>
      </c>
      <c r="F66" s="47" t="s">
        <v>167</v>
      </c>
      <c r="G66" s="48" t="s">
        <v>122</v>
      </c>
      <c r="H66" s="149" t="s">
        <v>122</v>
      </c>
      <c r="I66" s="47" t="s">
        <v>267</v>
      </c>
      <c r="J66" s="52" t="s">
        <v>122</v>
      </c>
      <c r="K66" s="47" t="s">
        <v>267</v>
      </c>
      <c r="L66" s="47" t="s">
        <v>167</v>
      </c>
      <c r="M66" s="47" t="s">
        <v>267</v>
      </c>
      <c r="N66" s="102"/>
      <c r="O66" s="49"/>
      <c r="P66"/>
      <c r="Q66" s="55" t="s">
        <v>266</v>
      </c>
      <c r="R66" s="9" t="s">
        <v>111</v>
      </c>
      <c r="S66" s="48" t="s">
        <v>122</v>
      </c>
      <c r="T66" s="47" t="s">
        <v>267</v>
      </c>
      <c r="U66" s="47" t="s">
        <v>167</v>
      </c>
      <c r="V66" s="47" t="s">
        <v>267</v>
      </c>
      <c r="W66" s="51" t="s">
        <v>267</v>
      </c>
      <c r="X66" s="51" t="s">
        <v>122</v>
      </c>
      <c r="Y66" s="47" t="s">
        <v>167</v>
      </c>
      <c r="Z66" s="47" t="s">
        <v>267</v>
      </c>
      <c r="AA66" s="149" t="s">
        <v>122</v>
      </c>
      <c r="AB66" s="47" t="s">
        <v>122</v>
      </c>
      <c r="AC66" s="53" t="s">
        <v>122</v>
      </c>
      <c r="AD66" s="18"/>
      <c r="AE66" s="280"/>
      <c r="AF66" s="33"/>
      <c r="AG66" s="25" t="s">
        <v>111</v>
      </c>
      <c r="AH66" s="51" t="s">
        <v>266</v>
      </c>
      <c r="AI66" s="43" t="s">
        <v>268</v>
      </c>
      <c r="AJ66" s="26" t="s">
        <v>122</v>
      </c>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row>
    <row r="67" spans="1:80" s="4" customFormat="1" ht="19.95" customHeight="1" x14ac:dyDescent="0.25">
      <c r="A67"/>
      <c r="B67" s="55" t="s">
        <v>38</v>
      </c>
      <c r="C67" s="26" t="s">
        <v>117</v>
      </c>
      <c r="D67" s="103" t="s">
        <v>122</v>
      </c>
      <c r="E67" s="47" t="s">
        <v>122</v>
      </c>
      <c r="F67" s="47" t="s">
        <v>127</v>
      </c>
      <c r="G67" s="47" t="s">
        <v>122</v>
      </c>
      <c r="H67" s="149" t="s">
        <v>122</v>
      </c>
      <c r="I67" s="48" t="s">
        <v>122</v>
      </c>
      <c r="J67" s="52" t="s">
        <v>122</v>
      </c>
      <c r="K67" s="47" t="s">
        <v>122</v>
      </c>
      <c r="L67" s="47" t="s">
        <v>122</v>
      </c>
      <c r="M67" s="47" t="s">
        <v>122</v>
      </c>
      <c r="N67" s="102"/>
      <c r="O67" s="49"/>
      <c r="P67"/>
      <c r="Q67" s="55" t="s">
        <v>38</v>
      </c>
      <c r="R67" s="9" t="s">
        <v>117</v>
      </c>
      <c r="S67" s="47" t="s">
        <v>127</v>
      </c>
      <c r="T67" s="47" t="s">
        <v>122</v>
      </c>
      <c r="U67" s="47" t="s">
        <v>122</v>
      </c>
      <c r="V67" s="47" t="s">
        <v>122</v>
      </c>
      <c r="W67" s="51" t="s">
        <v>122</v>
      </c>
      <c r="X67" s="51" t="s">
        <v>122</v>
      </c>
      <c r="Y67" s="47" t="s">
        <v>122</v>
      </c>
      <c r="Z67" s="47" t="s">
        <v>122</v>
      </c>
      <c r="AA67" s="149" t="s">
        <v>122</v>
      </c>
      <c r="AB67" s="47" t="s">
        <v>122</v>
      </c>
      <c r="AC67" s="53" t="s">
        <v>122</v>
      </c>
      <c r="AD67" s="18"/>
      <c r="AE67" s="280"/>
      <c r="AF67" s="33"/>
      <c r="AG67" s="25" t="s">
        <v>117</v>
      </c>
      <c r="AH67" s="51" t="s">
        <v>38</v>
      </c>
      <c r="AI67" s="43" t="s">
        <v>269</v>
      </c>
      <c r="AJ67" s="26" t="s">
        <v>270</v>
      </c>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row>
    <row r="68" spans="1:80" s="20" customFormat="1" ht="1.05" customHeight="1" x14ac:dyDescent="0.25">
      <c r="A68"/>
      <c r="B68" s="44"/>
      <c r="C68" s="44"/>
      <c r="D68" s="75"/>
      <c r="E68" s="57"/>
      <c r="F68" s="57"/>
      <c r="G68" s="57"/>
      <c r="H68" s="44"/>
      <c r="I68" s="44"/>
      <c r="J68" s="57"/>
      <c r="K68" s="57"/>
      <c r="L68" s="57"/>
      <c r="M68" s="57"/>
      <c r="N68" s="45"/>
      <c r="O68" s="49"/>
      <c r="P68"/>
      <c r="Q68" s="44"/>
      <c r="R68" s="21"/>
      <c r="S68" s="21"/>
      <c r="T68" s="57"/>
      <c r="U68" s="57"/>
      <c r="V68" s="57"/>
      <c r="W68" s="57"/>
      <c r="X68" s="44"/>
      <c r="Y68" s="44"/>
      <c r="Z68" s="57"/>
      <c r="AA68" s="57"/>
      <c r="AB68" s="57"/>
      <c r="AC68" s="22"/>
      <c r="AD68" s="32"/>
      <c r="AE68" s="276"/>
      <c r="AF68" s="31"/>
      <c r="AG68" s="17"/>
      <c r="AH68" s="44"/>
      <c r="AI68" s="21"/>
      <c r="AJ68" s="60"/>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row>
    <row r="69" spans="1:80" s="3" customFormat="1" ht="18.75" customHeight="1" x14ac:dyDescent="0.3">
      <c r="A69"/>
      <c r="B69" s="1"/>
      <c r="C69" s="254"/>
      <c r="D69" s="254"/>
      <c r="E69" s="254"/>
      <c r="F69" s="254"/>
      <c r="G69" s="254"/>
      <c r="H69" s="254"/>
      <c r="I69" s="254"/>
      <c r="J69" s="254"/>
      <c r="K69" s="254"/>
      <c r="L69" s="254"/>
      <c r="M69" s="4"/>
      <c r="N69" s="4"/>
      <c r="O69" s="4"/>
      <c r="P69"/>
      <c r="Q69" s="1"/>
      <c r="R69" s="1"/>
      <c r="S69" s="1"/>
      <c r="U69" s="15"/>
      <c r="V69" s="1"/>
      <c r="W69" s="1"/>
      <c r="X69" s="1"/>
      <c r="Y69" s="1"/>
      <c r="Z69" s="1"/>
      <c r="AA69" s="1"/>
      <c r="AB69" s="1"/>
      <c r="AC69" s="7"/>
      <c r="AD69" s="7"/>
      <c r="AE69" s="281"/>
      <c r="AF69" s="281"/>
      <c r="AG69" s="256" t="s">
        <v>53</v>
      </c>
      <c r="AH69" s="256"/>
      <c r="AI69" s="256"/>
      <c r="AJ69" s="256"/>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row>
    <row r="70" spans="1:80" customFormat="1" ht="13.2" x14ac:dyDescent="0.25">
      <c r="AE70" s="282"/>
      <c r="AF70" s="282"/>
    </row>
    <row r="71" spans="1:80" customFormat="1" ht="13.2" x14ac:dyDescent="0.25">
      <c r="AE71" s="282"/>
      <c r="AF71" s="282"/>
    </row>
    <row r="72" spans="1:80" customFormat="1" ht="13.2" x14ac:dyDescent="0.25">
      <c r="AE72" s="282"/>
      <c r="AF72" s="282"/>
    </row>
    <row r="73" spans="1:80" customFormat="1" ht="13.2" x14ac:dyDescent="0.25">
      <c r="AE73" s="282"/>
      <c r="AF73" s="282"/>
    </row>
    <row r="74" spans="1:80" customFormat="1" ht="13.2" x14ac:dyDescent="0.25">
      <c r="AE74" s="282"/>
      <c r="AF74" s="282"/>
    </row>
    <row r="75" spans="1:80" customFormat="1" ht="13.2" x14ac:dyDescent="0.25">
      <c r="AE75" s="282"/>
      <c r="AF75" s="282"/>
    </row>
    <row r="76" spans="1:80" customFormat="1" ht="13.2" x14ac:dyDescent="0.25">
      <c r="AE76" s="282"/>
      <c r="AF76" s="282"/>
    </row>
    <row r="77" spans="1:80" customFormat="1" ht="13.2" x14ac:dyDescent="0.25">
      <c r="AE77" s="282"/>
      <c r="AF77" s="282"/>
    </row>
    <row r="78" spans="1:80" customFormat="1" ht="13.2" x14ac:dyDescent="0.25">
      <c r="AE78" s="282"/>
      <c r="AF78" s="282"/>
    </row>
    <row r="79" spans="1:80" customFormat="1" ht="13.2" x14ac:dyDescent="0.25">
      <c r="AE79" s="282"/>
      <c r="AF79" s="282"/>
    </row>
    <row r="80" spans="1:80" customFormat="1" ht="13.2" x14ac:dyDescent="0.25">
      <c r="AE80" s="282"/>
      <c r="AF80" s="282"/>
    </row>
    <row r="81" spans="31:32" customFormat="1" ht="13.2" x14ac:dyDescent="0.25">
      <c r="AE81" s="282"/>
      <c r="AF81" s="282"/>
    </row>
    <row r="82" spans="31:32" customFormat="1" ht="13.2" x14ac:dyDescent="0.25">
      <c r="AE82" s="282"/>
      <c r="AF82" s="282"/>
    </row>
    <row r="83" spans="31:32" customFormat="1" ht="28.5" customHeight="1" x14ac:dyDescent="0.25">
      <c r="AE83" s="282"/>
      <c r="AF83" s="282"/>
    </row>
    <row r="84" spans="31:32" customFormat="1" ht="28.5" customHeight="1" x14ac:dyDescent="0.25">
      <c r="AE84" s="282"/>
      <c r="AF84" s="282"/>
    </row>
    <row r="85" spans="31:32" customFormat="1" ht="13.2" x14ac:dyDescent="0.25">
      <c r="AE85" s="282"/>
      <c r="AF85" s="282"/>
    </row>
    <row r="86" spans="31:32" customFormat="1" ht="13.2" x14ac:dyDescent="0.25">
      <c r="AE86" s="282"/>
      <c r="AF86" s="282"/>
    </row>
    <row r="87" spans="31:32" customFormat="1" ht="13.2" x14ac:dyDescent="0.25">
      <c r="AE87" s="282"/>
      <c r="AF87" s="282"/>
    </row>
    <row r="88" spans="31:32" customFormat="1" ht="13.2" x14ac:dyDescent="0.25">
      <c r="AE88" s="282"/>
      <c r="AF88" s="282"/>
    </row>
    <row r="89" spans="31:32" customFormat="1" ht="13.2" x14ac:dyDescent="0.25">
      <c r="AE89" s="282"/>
      <c r="AF89" s="282"/>
    </row>
    <row r="90" spans="31:32" customFormat="1" ht="13.2" x14ac:dyDescent="0.25">
      <c r="AE90" s="282"/>
      <c r="AF90" s="282"/>
    </row>
    <row r="91" spans="31:32" customFormat="1" ht="13.2" x14ac:dyDescent="0.25">
      <c r="AE91" s="282"/>
      <c r="AF91" s="282"/>
    </row>
    <row r="92" spans="31:32" customFormat="1" ht="13.2" x14ac:dyDescent="0.25">
      <c r="AE92" s="282"/>
      <c r="AF92" s="282"/>
    </row>
    <row r="93" spans="31:32" customFormat="1" ht="13.2" x14ac:dyDescent="0.25">
      <c r="AE93" s="282"/>
      <c r="AF93" s="282"/>
    </row>
    <row r="94" spans="31:32" customFormat="1" ht="13.2" x14ac:dyDescent="0.25">
      <c r="AE94" s="282"/>
      <c r="AF94" s="282"/>
    </row>
    <row r="95" spans="31:32" customFormat="1" ht="13.2" x14ac:dyDescent="0.25">
      <c r="AE95" s="282"/>
      <c r="AF95" s="282"/>
    </row>
    <row r="96" spans="31:32" customFormat="1" ht="13.2" x14ac:dyDescent="0.25">
      <c r="AE96" s="282"/>
      <c r="AF96" s="282"/>
    </row>
    <row r="97" spans="31:32" customFormat="1" ht="13.2" x14ac:dyDescent="0.25">
      <c r="AE97" s="282"/>
      <c r="AF97" s="282"/>
    </row>
    <row r="98" spans="31:32" customFormat="1" ht="13.2" x14ac:dyDescent="0.25">
      <c r="AE98" s="282"/>
      <c r="AF98" s="282"/>
    </row>
    <row r="99" spans="31:32" customFormat="1" ht="13.2" x14ac:dyDescent="0.25">
      <c r="AE99" s="282"/>
      <c r="AF99" s="282"/>
    </row>
    <row r="100" spans="31:32" customFormat="1" ht="13.2" x14ac:dyDescent="0.25">
      <c r="AE100" s="282"/>
      <c r="AF100" s="282"/>
    </row>
    <row r="101" spans="31:32" customFormat="1" ht="13.2" x14ac:dyDescent="0.25">
      <c r="AE101" s="282"/>
      <c r="AF101" s="282"/>
    </row>
    <row r="102" spans="31:32" customFormat="1" ht="13.2" x14ac:dyDescent="0.25">
      <c r="AE102" s="282"/>
      <c r="AF102" s="282"/>
    </row>
    <row r="103" spans="31:32" customFormat="1" ht="13.2" x14ac:dyDescent="0.25">
      <c r="AE103" s="282"/>
      <c r="AF103" s="282"/>
    </row>
    <row r="104" spans="31:32" customFormat="1" ht="13.2" x14ac:dyDescent="0.25">
      <c r="AE104" s="282"/>
      <c r="AF104" s="282"/>
    </row>
    <row r="105" spans="31:32" customFormat="1" ht="13.2" x14ac:dyDescent="0.25">
      <c r="AE105" s="282"/>
      <c r="AF105" s="282"/>
    </row>
    <row r="106" spans="31:32" customFormat="1" ht="13.2" x14ac:dyDescent="0.25">
      <c r="AE106" s="282"/>
      <c r="AF106" s="282"/>
    </row>
    <row r="107" spans="31:32" customFormat="1" ht="13.2" x14ac:dyDescent="0.25">
      <c r="AE107" s="282"/>
      <c r="AF107" s="282"/>
    </row>
    <row r="108" spans="31:32" customFormat="1" ht="13.2" x14ac:dyDescent="0.25">
      <c r="AE108" s="282"/>
      <c r="AF108" s="282"/>
    </row>
    <row r="109" spans="31:32" customFormat="1" ht="13.2" x14ac:dyDescent="0.25">
      <c r="AE109" s="282"/>
      <c r="AF109" s="282"/>
    </row>
    <row r="110" spans="31:32" customFormat="1" ht="13.2" x14ac:dyDescent="0.25">
      <c r="AE110" s="282"/>
      <c r="AF110" s="282"/>
    </row>
    <row r="111" spans="31:32" customFormat="1" ht="13.2" x14ac:dyDescent="0.25">
      <c r="AE111" s="282"/>
      <c r="AF111" s="282"/>
    </row>
    <row r="112" spans="31:32" customFormat="1" ht="13.2" x14ac:dyDescent="0.25">
      <c r="AE112" s="282"/>
      <c r="AF112" s="282"/>
    </row>
    <row r="113" spans="31:32" customFormat="1" ht="13.2" x14ac:dyDescent="0.25">
      <c r="AE113" s="282"/>
      <c r="AF113" s="282"/>
    </row>
    <row r="114" spans="31:32" customFormat="1" ht="13.2" x14ac:dyDescent="0.25">
      <c r="AE114" s="282"/>
      <c r="AF114" s="282"/>
    </row>
    <row r="115" spans="31:32" customFormat="1" ht="13.2" x14ac:dyDescent="0.25">
      <c r="AE115" s="282"/>
      <c r="AF115" s="282"/>
    </row>
    <row r="116" spans="31:32" customFormat="1" ht="13.2" x14ac:dyDescent="0.25">
      <c r="AE116" s="282"/>
      <c r="AF116" s="282"/>
    </row>
    <row r="117" spans="31:32" customFormat="1" ht="13.2" x14ac:dyDescent="0.25">
      <c r="AE117" s="282"/>
      <c r="AF117" s="282"/>
    </row>
    <row r="118" spans="31:32" customFormat="1" ht="13.2" x14ac:dyDescent="0.25">
      <c r="AE118" s="282"/>
      <c r="AF118" s="282"/>
    </row>
    <row r="119" spans="31:32" customFormat="1" ht="13.2" x14ac:dyDescent="0.25">
      <c r="AE119" s="282"/>
      <c r="AF119" s="282"/>
    </row>
    <row r="120" spans="31:32" customFormat="1" ht="13.2" x14ac:dyDescent="0.25">
      <c r="AE120" s="282"/>
      <c r="AF120" s="282"/>
    </row>
    <row r="121" spans="31:32" customFormat="1" ht="13.2" x14ac:dyDescent="0.25">
      <c r="AE121" s="282"/>
      <c r="AF121" s="282"/>
    </row>
    <row r="122" spans="31:32" customFormat="1" ht="13.2" x14ac:dyDescent="0.25">
      <c r="AE122" s="282"/>
      <c r="AF122" s="282"/>
    </row>
    <row r="123" spans="31:32" customFormat="1" ht="13.2" x14ac:dyDescent="0.25">
      <c r="AE123" s="282"/>
      <c r="AF123" s="282"/>
    </row>
    <row r="124" spans="31:32" customFormat="1" ht="13.2" x14ac:dyDescent="0.25">
      <c r="AE124" s="282"/>
      <c r="AF124" s="282"/>
    </row>
    <row r="125" spans="31:32" customFormat="1" ht="13.2" x14ac:dyDescent="0.25">
      <c r="AE125" s="282"/>
      <c r="AF125" s="282"/>
    </row>
    <row r="126" spans="31:32" customFormat="1" ht="13.2" x14ac:dyDescent="0.25">
      <c r="AE126" s="282"/>
      <c r="AF126" s="282"/>
    </row>
    <row r="127" spans="31:32" customFormat="1" ht="13.2" x14ac:dyDescent="0.25">
      <c r="AE127" s="282"/>
      <c r="AF127" s="282"/>
    </row>
    <row r="128" spans="31:32" customFormat="1" ht="13.2" x14ac:dyDescent="0.25">
      <c r="AE128" s="282"/>
      <c r="AF128" s="282"/>
    </row>
    <row r="129" spans="2:33" customFormat="1" ht="13.2" x14ac:dyDescent="0.25">
      <c r="AE129" s="282"/>
      <c r="AF129" s="282"/>
    </row>
    <row r="130" spans="2:33" customFormat="1" ht="13.2" x14ac:dyDescent="0.25">
      <c r="AE130" s="282"/>
      <c r="AF130" s="282"/>
    </row>
    <row r="131" spans="2:33" customFormat="1" ht="13.2" x14ac:dyDescent="0.25">
      <c r="AE131" s="282"/>
      <c r="AF131" s="282"/>
    </row>
    <row r="132" spans="2:33" customFormat="1" ht="13.2" x14ac:dyDescent="0.25">
      <c r="AE132" s="282"/>
      <c r="AF132" s="282"/>
    </row>
    <row r="133" spans="2:33" customFormat="1" ht="13.2" x14ac:dyDescent="0.25">
      <c r="AE133" s="282"/>
      <c r="AF133" s="282"/>
    </row>
    <row r="134" spans="2:33" customFormat="1" ht="13.2" x14ac:dyDescent="0.25">
      <c r="AE134" s="282"/>
      <c r="AF134" s="282"/>
    </row>
    <row r="135" spans="2:33" x14ac:dyDescent="0.25">
      <c r="B135" s="1"/>
      <c r="C135" s="4"/>
      <c r="D135" s="41"/>
      <c r="E135" s="1"/>
      <c r="F135" s="1"/>
      <c r="G135" s="1"/>
      <c r="H135" s="1"/>
      <c r="I135" s="1"/>
      <c r="J135" s="1"/>
      <c r="L135" s="41"/>
      <c r="Q135" s="41"/>
      <c r="AG135" s="1"/>
    </row>
    <row r="136" spans="2:33" x14ac:dyDescent="0.25">
      <c r="B136" s="1"/>
      <c r="C136" s="4"/>
      <c r="D136" s="41"/>
      <c r="E136" s="1"/>
      <c r="F136" s="1"/>
      <c r="G136" s="1"/>
      <c r="H136" s="1"/>
      <c r="I136" s="1"/>
      <c r="J136" s="1"/>
      <c r="L136" s="41"/>
      <c r="Q136" s="41"/>
      <c r="AG136" s="1"/>
    </row>
    <row r="137" spans="2:33" x14ac:dyDescent="0.25">
      <c r="B137" s="1"/>
      <c r="C137" s="4"/>
      <c r="D137" s="41"/>
      <c r="E137" s="1"/>
      <c r="F137" s="1"/>
      <c r="G137" s="1"/>
      <c r="H137" s="1"/>
      <c r="I137" s="1"/>
      <c r="J137" s="1"/>
      <c r="L137" s="41"/>
      <c r="Q137" s="41"/>
      <c r="AG137" s="1"/>
    </row>
    <row r="138" spans="2:33" x14ac:dyDescent="0.25">
      <c r="B138" s="1"/>
      <c r="C138" s="4"/>
      <c r="D138" s="41"/>
      <c r="E138" s="1"/>
      <c r="F138" s="1"/>
      <c r="G138" s="1"/>
      <c r="H138" s="1"/>
      <c r="I138" s="1"/>
      <c r="J138" s="1"/>
      <c r="L138" s="41"/>
      <c r="Q138" s="41"/>
      <c r="AG138" s="1"/>
    </row>
    <row r="139" spans="2:33" x14ac:dyDescent="0.25">
      <c r="B139" s="1"/>
      <c r="C139" s="4"/>
      <c r="D139" s="41"/>
      <c r="E139" s="1"/>
      <c r="F139" s="1"/>
      <c r="G139" s="1"/>
      <c r="H139" s="1"/>
      <c r="I139" s="1"/>
      <c r="J139" s="1"/>
      <c r="L139" s="41"/>
      <c r="Q139" s="41"/>
      <c r="AG139" s="1"/>
    </row>
    <row r="140" spans="2:33" x14ac:dyDescent="0.25">
      <c r="B140" s="1"/>
      <c r="C140" s="4"/>
      <c r="D140" s="41"/>
      <c r="E140" s="1"/>
      <c r="F140" s="1"/>
      <c r="G140" s="1"/>
      <c r="H140" s="1"/>
      <c r="I140" s="1"/>
      <c r="J140" s="1"/>
      <c r="L140" s="41"/>
      <c r="Q140" s="41"/>
      <c r="AG140" s="1"/>
    </row>
    <row r="141" spans="2:33" x14ac:dyDescent="0.25">
      <c r="B141" s="1"/>
      <c r="C141" s="4"/>
      <c r="D141" s="41"/>
      <c r="E141" s="1"/>
      <c r="F141" s="1"/>
      <c r="G141" s="1"/>
      <c r="H141" s="1"/>
      <c r="I141" s="1"/>
      <c r="J141" s="1"/>
      <c r="L141" s="41"/>
      <c r="Q141" s="41"/>
      <c r="AG141" s="1"/>
    </row>
    <row r="142" spans="2:33" x14ac:dyDescent="0.25">
      <c r="B142" s="1"/>
      <c r="C142" s="4"/>
      <c r="D142" s="41"/>
      <c r="E142" s="1"/>
      <c r="F142" s="1"/>
      <c r="G142" s="1"/>
      <c r="H142" s="1"/>
      <c r="I142" s="1"/>
      <c r="J142" s="1"/>
      <c r="L142" s="41"/>
      <c r="Q142" s="41"/>
      <c r="AG142" s="1"/>
    </row>
    <row r="143" spans="2:33" x14ac:dyDescent="0.25">
      <c r="B143" s="1"/>
      <c r="C143" s="4"/>
      <c r="D143" s="41"/>
      <c r="E143" s="1"/>
      <c r="F143" s="1"/>
      <c r="G143" s="1"/>
      <c r="H143" s="1"/>
      <c r="I143" s="1"/>
      <c r="J143" s="1"/>
      <c r="L143" s="41"/>
      <c r="Q143" s="41"/>
      <c r="AG143" s="1"/>
    </row>
    <row r="144" spans="2:33" x14ac:dyDescent="0.25">
      <c r="B144" s="1"/>
      <c r="C144" s="4"/>
      <c r="D144" s="41"/>
      <c r="E144" s="1"/>
      <c r="F144" s="1"/>
      <c r="G144" s="1"/>
      <c r="H144" s="1"/>
      <c r="I144" s="1"/>
      <c r="J144" s="1"/>
      <c r="L144" s="41"/>
      <c r="Q144" s="41"/>
      <c r="AG144" s="1"/>
    </row>
    <row r="145" spans="2:33" x14ac:dyDescent="0.25">
      <c r="B145" s="1"/>
      <c r="C145" s="4"/>
      <c r="D145" s="41"/>
      <c r="E145" s="1"/>
      <c r="F145" s="1"/>
      <c r="G145" s="1"/>
      <c r="H145" s="1"/>
      <c r="I145" s="1"/>
      <c r="J145" s="1"/>
      <c r="L145" s="41"/>
      <c r="Q145" s="41"/>
      <c r="AG145" s="1"/>
    </row>
    <row r="146" spans="2:33" x14ac:dyDescent="0.25">
      <c r="B146" s="1"/>
      <c r="C146" s="4"/>
      <c r="D146" s="41"/>
      <c r="E146" s="1"/>
      <c r="F146" s="1"/>
      <c r="G146" s="1"/>
      <c r="H146" s="1"/>
      <c r="I146" s="1"/>
      <c r="J146" s="1"/>
      <c r="L146" s="41"/>
      <c r="Q146" s="41"/>
      <c r="AG146" s="1"/>
    </row>
    <row r="147" spans="2:33" x14ac:dyDescent="0.25">
      <c r="B147" s="1"/>
      <c r="C147" s="4"/>
      <c r="D147" s="41"/>
      <c r="E147" s="1"/>
      <c r="F147" s="1"/>
      <c r="G147" s="1"/>
      <c r="H147" s="1"/>
      <c r="I147" s="1"/>
      <c r="J147" s="1"/>
      <c r="L147" s="41"/>
      <c r="Q147" s="41"/>
      <c r="AG147" s="1"/>
    </row>
    <row r="148" spans="2:33" x14ac:dyDescent="0.25">
      <c r="B148" s="1"/>
      <c r="C148" s="4"/>
      <c r="D148" s="41"/>
      <c r="E148" s="1"/>
      <c r="F148" s="1"/>
      <c r="G148" s="1"/>
      <c r="H148" s="1"/>
      <c r="I148" s="1"/>
      <c r="J148" s="1"/>
      <c r="L148" s="41"/>
      <c r="Q148" s="41"/>
      <c r="AG148" s="1"/>
    </row>
    <row r="149" spans="2:33" x14ac:dyDescent="0.25">
      <c r="B149" s="1"/>
      <c r="C149" s="4"/>
      <c r="D149" s="41"/>
      <c r="E149" s="1"/>
      <c r="F149" s="1"/>
      <c r="G149" s="1"/>
      <c r="H149" s="1"/>
      <c r="I149" s="1"/>
      <c r="J149" s="1"/>
      <c r="L149" s="41"/>
      <c r="Q149" s="41"/>
      <c r="AG149" s="1"/>
    </row>
    <row r="150" spans="2:33" x14ac:dyDescent="0.25">
      <c r="B150" s="1"/>
      <c r="C150" s="4"/>
      <c r="D150" s="41"/>
      <c r="E150" s="1"/>
      <c r="F150" s="1"/>
      <c r="G150" s="1"/>
      <c r="H150" s="1"/>
      <c r="I150" s="1"/>
      <c r="J150" s="1"/>
      <c r="L150" s="41"/>
      <c r="Q150" s="41"/>
      <c r="AG150" s="1"/>
    </row>
    <row r="151" spans="2:33" x14ac:dyDescent="0.25">
      <c r="B151" s="1"/>
      <c r="C151" s="4"/>
      <c r="D151" s="41"/>
      <c r="E151" s="1"/>
      <c r="F151" s="1"/>
      <c r="G151" s="1"/>
      <c r="H151" s="1"/>
      <c r="I151" s="1"/>
      <c r="J151" s="1"/>
      <c r="L151" s="41"/>
      <c r="Q151" s="41"/>
      <c r="AG151" s="1"/>
    </row>
    <row r="152" spans="2:33" x14ac:dyDescent="0.25">
      <c r="B152" s="1"/>
      <c r="C152" s="4"/>
      <c r="D152" s="41"/>
      <c r="E152" s="1"/>
      <c r="F152" s="1"/>
      <c r="G152" s="1"/>
      <c r="H152" s="1"/>
      <c r="I152" s="1"/>
      <c r="J152" s="1"/>
      <c r="L152" s="41"/>
      <c r="Q152" s="41"/>
      <c r="AG152" s="1"/>
    </row>
    <row r="153" spans="2:33" x14ac:dyDescent="0.25">
      <c r="B153" s="1"/>
      <c r="C153" s="4"/>
      <c r="D153" s="41"/>
      <c r="E153" s="1"/>
      <c r="F153" s="1"/>
      <c r="G153" s="1"/>
      <c r="H153" s="1"/>
      <c r="I153" s="1"/>
      <c r="J153" s="1"/>
      <c r="L153" s="41"/>
      <c r="Q153" s="41"/>
      <c r="AG153" s="1"/>
    </row>
    <row r="154" spans="2:33" x14ac:dyDescent="0.25">
      <c r="B154" s="1"/>
      <c r="C154" s="4"/>
      <c r="D154" s="41"/>
      <c r="E154" s="1"/>
      <c r="F154" s="1"/>
      <c r="G154" s="1"/>
      <c r="H154" s="1"/>
      <c r="I154" s="1"/>
      <c r="J154" s="1"/>
      <c r="L154" s="41"/>
      <c r="Q154" s="41"/>
      <c r="AG154" s="1"/>
    </row>
    <row r="155" spans="2:33" x14ac:dyDescent="0.25">
      <c r="B155" s="1"/>
      <c r="C155" s="4"/>
      <c r="D155" s="41"/>
      <c r="E155" s="1"/>
      <c r="F155" s="1"/>
      <c r="G155" s="1"/>
      <c r="H155" s="1"/>
      <c r="I155" s="1"/>
      <c r="J155" s="1"/>
      <c r="L155" s="41"/>
      <c r="Q155" s="41"/>
      <c r="AG155" s="1"/>
    </row>
    <row r="156" spans="2:33" x14ac:dyDescent="0.25">
      <c r="B156" s="1"/>
      <c r="C156" s="4"/>
      <c r="D156" s="41"/>
      <c r="E156" s="1"/>
      <c r="F156" s="1"/>
      <c r="G156" s="1"/>
      <c r="H156" s="1"/>
      <c r="I156" s="1"/>
      <c r="J156" s="1"/>
      <c r="L156" s="41"/>
      <c r="Q156" s="41"/>
      <c r="AG156" s="1"/>
    </row>
    <row r="157" spans="2:33" x14ac:dyDescent="0.25">
      <c r="B157" s="1"/>
      <c r="C157" s="4"/>
      <c r="D157" s="41"/>
      <c r="E157" s="1"/>
      <c r="F157" s="1"/>
      <c r="G157" s="1"/>
      <c r="H157" s="1"/>
      <c r="I157" s="1"/>
      <c r="J157" s="1"/>
      <c r="L157" s="41"/>
      <c r="Q157" s="41"/>
      <c r="AG157" s="1"/>
    </row>
    <row r="158" spans="2:33" x14ac:dyDescent="0.25">
      <c r="B158" s="1"/>
      <c r="C158" s="4"/>
      <c r="D158" s="41"/>
      <c r="E158" s="1"/>
      <c r="F158" s="1"/>
      <c r="G158" s="1"/>
      <c r="H158" s="1"/>
      <c r="I158" s="1"/>
      <c r="J158" s="1"/>
      <c r="L158" s="41"/>
      <c r="Q158" s="41"/>
      <c r="AG158" s="1"/>
    </row>
    <row r="159" spans="2:33" x14ac:dyDescent="0.25">
      <c r="B159" s="1"/>
      <c r="C159" s="4"/>
      <c r="D159" s="41"/>
      <c r="E159" s="1"/>
      <c r="F159" s="1"/>
      <c r="G159" s="1"/>
      <c r="H159" s="1"/>
      <c r="I159" s="1"/>
      <c r="J159" s="1"/>
      <c r="L159" s="41"/>
      <c r="Q159" s="41"/>
      <c r="AG159" s="1"/>
    </row>
    <row r="160" spans="2:33" x14ac:dyDescent="0.25">
      <c r="B160" s="1"/>
      <c r="C160" s="4"/>
      <c r="D160" s="41"/>
      <c r="E160" s="1"/>
      <c r="F160" s="1"/>
      <c r="G160" s="1"/>
      <c r="H160" s="1"/>
      <c r="I160" s="1"/>
      <c r="J160" s="1"/>
      <c r="L160" s="41"/>
      <c r="Q160" s="41"/>
      <c r="AG160" s="1"/>
    </row>
    <row r="161" spans="2:33" x14ac:dyDescent="0.25">
      <c r="B161" s="1"/>
      <c r="C161" s="4"/>
      <c r="D161" s="41"/>
      <c r="E161" s="1"/>
      <c r="F161" s="1"/>
      <c r="G161" s="1"/>
      <c r="H161" s="1"/>
      <c r="I161" s="1"/>
      <c r="J161" s="1"/>
      <c r="L161" s="41"/>
      <c r="Q161" s="41"/>
      <c r="AG161" s="1"/>
    </row>
    <row r="162" spans="2:33" x14ac:dyDescent="0.25">
      <c r="B162" s="1"/>
      <c r="C162" s="4"/>
      <c r="D162" s="41"/>
      <c r="E162" s="1"/>
      <c r="F162" s="1"/>
      <c r="G162" s="1"/>
      <c r="H162" s="1"/>
      <c r="I162" s="1"/>
      <c r="J162" s="1"/>
      <c r="L162" s="41"/>
      <c r="Q162" s="41"/>
      <c r="AG162" s="1"/>
    </row>
    <row r="163" spans="2:33" x14ac:dyDescent="0.25">
      <c r="B163" s="1"/>
      <c r="C163" s="4"/>
      <c r="D163" s="41"/>
      <c r="E163" s="1"/>
      <c r="F163" s="1"/>
      <c r="G163" s="1"/>
      <c r="H163" s="1"/>
      <c r="I163" s="1"/>
      <c r="J163" s="1"/>
      <c r="L163" s="41"/>
      <c r="Q163" s="41"/>
      <c r="AG163" s="1"/>
    </row>
    <row r="164" spans="2:33" x14ac:dyDescent="0.25">
      <c r="B164" s="1"/>
      <c r="C164" s="4"/>
      <c r="D164" s="41"/>
      <c r="E164" s="1"/>
      <c r="F164" s="1"/>
      <c r="G164" s="1"/>
      <c r="H164" s="1"/>
      <c r="I164" s="1"/>
      <c r="J164" s="1"/>
      <c r="L164" s="41"/>
      <c r="Q164" s="41"/>
      <c r="AG164" s="1"/>
    </row>
    <row r="165" spans="2:33" x14ac:dyDescent="0.25">
      <c r="B165" s="1"/>
      <c r="C165" s="4"/>
      <c r="D165" s="41"/>
      <c r="E165" s="1"/>
      <c r="F165" s="1"/>
      <c r="G165" s="1"/>
      <c r="H165" s="1"/>
      <c r="I165" s="1"/>
      <c r="J165" s="1"/>
      <c r="L165" s="41"/>
      <c r="Q165" s="41"/>
      <c r="AG165" s="1"/>
    </row>
    <row r="166" spans="2:33" x14ac:dyDescent="0.25">
      <c r="B166" s="1"/>
      <c r="C166" s="4"/>
      <c r="D166" s="41"/>
      <c r="E166" s="1"/>
      <c r="F166" s="1"/>
      <c r="G166" s="1"/>
      <c r="H166" s="1"/>
      <c r="I166" s="1"/>
      <c r="J166" s="1"/>
      <c r="L166" s="41"/>
      <c r="Q166" s="41"/>
      <c r="AG166" s="1"/>
    </row>
    <row r="167" spans="2:33" x14ac:dyDescent="0.25">
      <c r="B167" s="1"/>
      <c r="C167" s="4"/>
      <c r="D167" s="41"/>
      <c r="E167" s="1"/>
      <c r="F167" s="1"/>
      <c r="G167" s="1"/>
      <c r="H167" s="1"/>
      <c r="I167" s="1"/>
      <c r="J167" s="1"/>
      <c r="L167" s="41"/>
      <c r="Q167" s="41"/>
      <c r="AG167" s="1"/>
    </row>
    <row r="168" spans="2:33" x14ac:dyDescent="0.25">
      <c r="B168" s="1"/>
      <c r="C168" s="4"/>
      <c r="D168" s="41"/>
      <c r="E168" s="1"/>
      <c r="F168" s="1"/>
      <c r="G168" s="1"/>
      <c r="H168" s="1"/>
      <c r="I168" s="1"/>
      <c r="J168" s="1"/>
      <c r="L168" s="41"/>
      <c r="Q168" s="41"/>
      <c r="AG168" s="1"/>
    </row>
    <row r="169" spans="2:33" x14ac:dyDescent="0.25">
      <c r="B169" s="1"/>
      <c r="C169" s="4"/>
      <c r="D169" s="41"/>
      <c r="E169" s="1"/>
      <c r="F169" s="1"/>
      <c r="G169" s="1"/>
      <c r="H169" s="1"/>
      <c r="I169" s="1"/>
      <c r="J169" s="1"/>
      <c r="L169" s="41"/>
      <c r="Q169" s="41"/>
      <c r="AG169" s="1"/>
    </row>
    <row r="170" spans="2:33" x14ac:dyDescent="0.25">
      <c r="B170" s="1"/>
      <c r="C170" s="4"/>
      <c r="D170" s="41"/>
      <c r="E170" s="1"/>
      <c r="F170" s="1"/>
      <c r="G170" s="1"/>
      <c r="H170" s="1"/>
      <c r="I170" s="1"/>
      <c r="J170" s="1"/>
      <c r="L170" s="41"/>
      <c r="Q170" s="41"/>
      <c r="AG170" s="1"/>
    </row>
    <row r="171" spans="2:33" x14ac:dyDescent="0.25">
      <c r="B171" s="1"/>
      <c r="C171" s="4"/>
      <c r="D171" s="41"/>
      <c r="E171" s="1"/>
      <c r="F171" s="1"/>
      <c r="G171" s="1"/>
      <c r="H171" s="1"/>
      <c r="I171" s="1"/>
      <c r="J171" s="1"/>
      <c r="L171" s="41"/>
      <c r="Q171" s="41"/>
      <c r="AG171" s="1"/>
    </row>
    <row r="172" spans="2:33" x14ac:dyDescent="0.25">
      <c r="B172" s="1"/>
      <c r="C172" s="4"/>
      <c r="D172" s="41"/>
      <c r="E172" s="1"/>
      <c r="F172" s="1"/>
      <c r="G172" s="1"/>
      <c r="H172" s="1"/>
      <c r="I172" s="1"/>
      <c r="J172" s="1"/>
      <c r="L172" s="41"/>
      <c r="Q172" s="41"/>
      <c r="AG172" s="1"/>
    </row>
    <row r="173" spans="2:33" x14ac:dyDescent="0.25">
      <c r="B173" s="1"/>
      <c r="C173" s="4"/>
      <c r="D173" s="41"/>
      <c r="E173" s="1"/>
      <c r="F173" s="1"/>
      <c r="G173" s="1"/>
      <c r="H173" s="1"/>
      <c r="I173" s="1"/>
      <c r="J173" s="1"/>
      <c r="L173" s="41"/>
      <c r="Q173" s="41"/>
      <c r="AG173" s="1"/>
    </row>
    <row r="174" spans="2:33" x14ac:dyDescent="0.25">
      <c r="B174" s="1"/>
      <c r="C174" s="4"/>
      <c r="D174" s="41"/>
      <c r="E174" s="1"/>
      <c r="F174" s="1"/>
      <c r="G174" s="1"/>
      <c r="H174" s="1"/>
      <c r="I174" s="1"/>
      <c r="J174" s="1"/>
      <c r="L174" s="41"/>
      <c r="Q174" s="41"/>
      <c r="AG174" s="1"/>
    </row>
    <row r="175" spans="2:33" x14ac:dyDescent="0.25">
      <c r="B175" s="1"/>
      <c r="C175" s="4"/>
      <c r="D175" s="41"/>
      <c r="E175" s="1"/>
      <c r="F175" s="1"/>
      <c r="G175" s="1"/>
      <c r="H175" s="1"/>
      <c r="I175" s="1"/>
      <c r="J175" s="1"/>
      <c r="L175" s="41"/>
      <c r="Q175" s="41"/>
      <c r="AG175" s="1"/>
    </row>
    <row r="176" spans="2:33" x14ac:dyDescent="0.25">
      <c r="B176" s="1"/>
      <c r="C176" s="4"/>
      <c r="D176" s="41"/>
      <c r="E176" s="1"/>
      <c r="F176" s="1"/>
      <c r="G176" s="1"/>
      <c r="H176" s="1"/>
      <c r="I176" s="1"/>
      <c r="J176" s="1"/>
      <c r="L176" s="41"/>
      <c r="Q176" s="41"/>
      <c r="AG176" s="1"/>
    </row>
    <row r="177" spans="2:33" x14ac:dyDescent="0.25">
      <c r="B177" s="1"/>
      <c r="C177" s="4"/>
      <c r="D177" s="41"/>
      <c r="E177" s="1"/>
      <c r="F177" s="1"/>
      <c r="G177" s="1"/>
      <c r="H177" s="1"/>
      <c r="I177" s="1"/>
      <c r="J177" s="1"/>
      <c r="L177" s="41"/>
      <c r="Q177" s="41"/>
      <c r="AG177" s="1"/>
    </row>
    <row r="178" spans="2:33" x14ac:dyDescent="0.25">
      <c r="B178" s="1"/>
      <c r="C178" s="4"/>
      <c r="D178" s="41"/>
      <c r="E178" s="1"/>
      <c r="F178" s="1"/>
      <c r="G178" s="1"/>
      <c r="H178" s="1"/>
      <c r="I178" s="1"/>
      <c r="J178" s="1"/>
      <c r="L178" s="41"/>
      <c r="Q178" s="41"/>
      <c r="AG178" s="1"/>
    </row>
    <row r="179" spans="2:33" x14ac:dyDescent="0.25">
      <c r="B179" s="1"/>
      <c r="C179" s="4"/>
      <c r="D179" s="41"/>
      <c r="E179" s="1"/>
      <c r="F179" s="1"/>
      <c r="G179" s="1"/>
      <c r="H179" s="1"/>
      <c r="I179" s="1"/>
      <c r="J179" s="1"/>
      <c r="L179" s="41"/>
      <c r="Q179" s="41"/>
      <c r="AG179" s="1"/>
    </row>
    <row r="180" spans="2:33" x14ac:dyDescent="0.25">
      <c r="B180" s="1"/>
      <c r="C180" s="4"/>
      <c r="D180" s="41"/>
      <c r="E180" s="1"/>
      <c r="F180" s="1"/>
      <c r="G180" s="1"/>
      <c r="H180" s="1"/>
      <c r="I180" s="1"/>
      <c r="J180" s="1"/>
      <c r="L180" s="41"/>
      <c r="Q180" s="41"/>
      <c r="AG180" s="1"/>
    </row>
    <row r="181" spans="2:33" x14ac:dyDescent="0.25">
      <c r="B181" s="1"/>
      <c r="C181" s="4"/>
      <c r="D181" s="41"/>
      <c r="E181" s="1"/>
      <c r="F181" s="1"/>
      <c r="G181" s="1"/>
      <c r="H181" s="1"/>
      <c r="I181" s="1"/>
      <c r="J181" s="1"/>
      <c r="L181" s="41"/>
      <c r="Q181" s="41"/>
      <c r="AG181" s="1"/>
    </row>
    <row r="182" spans="2:33" x14ac:dyDescent="0.25">
      <c r="B182" s="1"/>
      <c r="C182" s="4"/>
      <c r="D182" s="41"/>
      <c r="E182" s="1"/>
      <c r="F182" s="1"/>
      <c r="G182" s="1"/>
      <c r="H182" s="1"/>
      <c r="I182" s="1"/>
      <c r="J182" s="1"/>
      <c r="L182" s="41"/>
      <c r="Q182" s="41"/>
      <c r="AG182" s="1"/>
    </row>
    <row r="183" spans="2:33" x14ac:dyDescent="0.25">
      <c r="B183" s="1"/>
      <c r="C183" s="4"/>
      <c r="D183" s="41"/>
      <c r="E183" s="1"/>
      <c r="F183" s="1"/>
      <c r="G183" s="1"/>
      <c r="H183" s="1"/>
      <c r="I183" s="1"/>
      <c r="J183" s="1"/>
      <c r="L183" s="41"/>
      <c r="Q183" s="41"/>
      <c r="AG183" s="1"/>
    </row>
    <row r="184" spans="2:33" x14ac:dyDescent="0.25">
      <c r="B184" s="1"/>
      <c r="C184" s="4"/>
      <c r="D184" s="41"/>
      <c r="E184" s="1"/>
      <c r="F184" s="1"/>
      <c r="G184" s="1"/>
      <c r="H184" s="1"/>
      <c r="I184" s="1"/>
      <c r="J184" s="1"/>
      <c r="L184" s="41"/>
      <c r="Q184" s="41"/>
      <c r="AG184" s="1"/>
    </row>
    <row r="185" spans="2:33" x14ac:dyDescent="0.25">
      <c r="B185" s="1"/>
      <c r="C185" s="4"/>
      <c r="D185" s="41"/>
      <c r="E185" s="1"/>
      <c r="F185" s="1"/>
      <c r="G185" s="1"/>
      <c r="H185" s="1"/>
      <c r="I185" s="1"/>
      <c r="J185" s="1"/>
      <c r="L185" s="41"/>
      <c r="Q185" s="41"/>
      <c r="AG185" s="1"/>
    </row>
    <row r="186" spans="2:33" x14ac:dyDescent="0.25">
      <c r="B186" s="1"/>
      <c r="C186" s="4"/>
      <c r="D186" s="41"/>
      <c r="E186" s="1"/>
      <c r="F186" s="1"/>
      <c r="G186" s="1"/>
      <c r="H186" s="1"/>
      <c r="I186" s="1"/>
      <c r="J186" s="1"/>
      <c r="L186" s="41"/>
      <c r="Q186" s="41"/>
      <c r="AG186" s="1"/>
    </row>
    <row r="187" spans="2:33" x14ac:dyDescent="0.25">
      <c r="B187" s="1"/>
      <c r="C187" s="4"/>
      <c r="D187" s="41"/>
      <c r="E187" s="1"/>
      <c r="F187" s="1"/>
      <c r="G187" s="1"/>
      <c r="H187" s="1"/>
      <c r="I187" s="1"/>
      <c r="J187" s="1"/>
      <c r="L187" s="41"/>
      <c r="Q187" s="41"/>
      <c r="AG187" s="1"/>
    </row>
    <row r="188" spans="2:33" x14ac:dyDescent="0.25">
      <c r="B188" s="1"/>
      <c r="C188" s="4"/>
      <c r="D188" s="41"/>
      <c r="E188" s="1"/>
      <c r="F188" s="1"/>
      <c r="G188" s="1"/>
      <c r="H188" s="1"/>
      <c r="I188" s="1"/>
      <c r="J188" s="1"/>
      <c r="L188" s="41"/>
      <c r="Q188" s="41"/>
      <c r="AG188" s="1"/>
    </row>
    <row r="189" spans="2:33" x14ac:dyDescent="0.25">
      <c r="B189" s="1"/>
      <c r="C189" s="4"/>
      <c r="D189" s="41"/>
      <c r="E189" s="1"/>
      <c r="F189" s="1"/>
      <c r="G189" s="1"/>
      <c r="H189" s="1"/>
      <c r="I189" s="1"/>
      <c r="J189" s="1"/>
      <c r="L189" s="41"/>
      <c r="Q189" s="41"/>
      <c r="AG189" s="1"/>
    </row>
    <row r="190" spans="2:33" x14ac:dyDescent="0.25">
      <c r="B190" s="1"/>
      <c r="C190" s="4"/>
      <c r="D190" s="41"/>
      <c r="E190" s="1"/>
      <c r="F190" s="1"/>
      <c r="G190" s="1"/>
      <c r="H190" s="1"/>
      <c r="I190" s="1"/>
      <c r="J190" s="1"/>
      <c r="L190" s="41"/>
      <c r="Q190" s="41"/>
      <c r="AG190" s="1"/>
    </row>
    <row r="191" spans="2:33" x14ac:dyDescent="0.25">
      <c r="B191" s="1"/>
      <c r="C191" s="4"/>
      <c r="D191" s="41"/>
      <c r="E191" s="1"/>
      <c r="F191" s="1"/>
      <c r="G191" s="1"/>
      <c r="H191" s="1"/>
      <c r="I191" s="1"/>
      <c r="J191" s="1"/>
      <c r="L191" s="41"/>
      <c r="Q191" s="41"/>
      <c r="AG191" s="1"/>
    </row>
    <row r="192" spans="2:33" x14ac:dyDescent="0.25">
      <c r="B192" s="1"/>
      <c r="C192" s="4"/>
      <c r="D192" s="41"/>
      <c r="E192" s="1"/>
      <c r="F192" s="1"/>
      <c r="G192" s="1"/>
      <c r="H192" s="1"/>
      <c r="I192" s="1"/>
      <c r="J192" s="1"/>
      <c r="L192" s="41"/>
      <c r="Q192" s="41"/>
      <c r="AG192" s="1"/>
    </row>
    <row r="193" spans="2:33" x14ac:dyDescent="0.25">
      <c r="B193" s="1"/>
      <c r="C193" s="4"/>
      <c r="D193" s="41"/>
      <c r="E193" s="1"/>
      <c r="F193" s="1"/>
      <c r="G193" s="1"/>
      <c r="H193" s="1"/>
      <c r="I193" s="1"/>
      <c r="J193" s="1"/>
      <c r="L193" s="41"/>
      <c r="Q193" s="41"/>
      <c r="AG193" s="1"/>
    </row>
    <row r="194" spans="2:33" x14ac:dyDescent="0.25">
      <c r="B194" s="1"/>
      <c r="C194" s="4"/>
      <c r="D194" s="41"/>
      <c r="E194" s="1"/>
      <c r="F194" s="1"/>
      <c r="G194" s="1"/>
      <c r="H194" s="1"/>
      <c r="I194" s="1"/>
      <c r="J194" s="1"/>
      <c r="L194" s="41"/>
      <c r="Q194" s="41"/>
      <c r="AG194" s="1"/>
    </row>
    <row r="195" spans="2:33" x14ac:dyDescent="0.25">
      <c r="B195" s="1"/>
      <c r="C195" s="4"/>
      <c r="D195" s="41"/>
      <c r="E195" s="1"/>
      <c r="F195" s="1"/>
      <c r="G195" s="1"/>
      <c r="H195" s="1"/>
      <c r="I195" s="1"/>
      <c r="J195" s="1"/>
      <c r="L195" s="41"/>
      <c r="Q195" s="41"/>
      <c r="AG195" s="1"/>
    </row>
    <row r="196" spans="2:33" x14ac:dyDescent="0.25">
      <c r="B196" s="1"/>
      <c r="C196" s="4"/>
      <c r="D196" s="41"/>
      <c r="E196" s="1"/>
      <c r="F196" s="1"/>
      <c r="G196" s="1"/>
      <c r="H196" s="1"/>
      <c r="I196" s="1"/>
      <c r="J196" s="1"/>
      <c r="L196" s="41"/>
      <c r="Q196" s="41"/>
      <c r="AG196" s="1"/>
    </row>
    <row r="197" spans="2:33" x14ac:dyDescent="0.25">
      <c r="B197" s="1"/>
      <c r="C197" s="4"/>
      <c r="D197" s="41"/>
      <c r="E197" s="1"/>
      <c r="F197" s="1"/>
      <c r="G197" s="1"/>
      <c r="H197" s="1"/>
      <c r="I197" s="1"/>
      <c r="J197" s="1"/>
      <c r="L197" s="41"/>
      <c r="Q197" s="41"/>
      <c r="AG197" s="1"/>
    </row>
    <row r="198" spans="2:33" x14ac:dyDescent="0.25">
      <c r="B198" s="1"/>
      <c r="C198" s="4"/>
      <c r="D198" s="41"/>
      <c r="E198" s="1"/>
      <c r="F198" s="1"/>
      <c r="G198" s="1"/>
      <c r="H198" s="1"/>
      <c r="I198" s="1"/>
      <c r="J198" s="1"/>
      <c r="L198" s="41"/>
      <c r="Q198" s="41"/>
      <c r="AG198" s="1"/>
    </row>
    <row r="199" spans="2:33" x14ac:dyDescent="0.25">
      <c r="B199" s="1"/>
      <c r="C199" s="4"/>
      <c r="D199" s="41"/>
      <c r="E199" s="1"/>
      <c r="F199" s="1"/>
      <c r="G199" s="1"/>
      <c r="H199" s="1"/>
      <c r="I199" s="1"/>
      <c r="J199" s="1"/>
      <c r="L199" s="41"/>
      <c r="Q199" s="41"/>
      <c r="AG199" s="1"/>
    </row>
    <row r="200" spans="2:33" x14ac:dyDescent="0.25">
      <c r="B200" s="1"/>
      <c r="C200" s="4"/>
      <c r="D200" s="41"/>
      <c r="E200" s="1"/>
      <c r="F200" s="1"/>
      <c r="G200" s="1"/>
      <c r="H200" s="1"/>
      <c r="I200" s="1"/>
      <c r="J200" s="1"/>
      <c r="L200" s="41"/>
      <c r="Q200" s="41"/>
      <c r="AG200" s="1"/>
    </row>
    <row r="201" spans="2:33" x14ac:dyDescent="0.25">
      <c r="B201" s="1"/>
      <c r="C201" s="4"/>
      <c r="D201" s="41"/>
      <c r="E201" s="1"/>
      <c r="F201" s="1"/>
      <c r="G201" s="1"/>
      <c r="H201" s="1"/>
      <c r="I201" s="1"/>
      <c r="J201" s="1"/>
      <c r="L201" s="41"/>
      <c r="Q201" s="41"/>
      <c r="AG201" s="1"/>
    </row>
    <row r="202" spans="2:33" x14ac:dyDescent="0.25">
      <c r="B202" s="1"/>
      <c r="C202" s="4"/>
      <c r="D202" s="41"/>
      <c r="E202" s="1"/>
      <c r="F202" s="1"/>
      <c r="G202" s="1"/>
      <c r="H202" s="1"/>
      <c r="I202" s="1"/>
      <c r="J202" s="1"/>
      <c r="L202" s="41"/>
      <c r="Q202" s="41"/>
      <c r="AG202" s="1"/>
    </row>
    <row r="203" spans="2:33" x14ac:dyDescent="0.25">
      <c r="B203" s="1"/>
      <c r="C203" s="4"/>
      <c r="D203" s="41"/>
      <c r="E203" s="1"/>
      <c r="F203" s="1"/>
      <c r="G203" s="1"/>
      <c r="H203" s="1"/>
      <c r="I203" s="1"/>
      <c r="J203" s="1"/>
      <c r="L203" s="41"/>
      <c r="Q203" s="41"/>
      <c r="AG203" s="1"/>
    </row>
    <row r="204" spans="2:33" x14ac:dyDescent="0.25">
      <c r="B204" s="1"/>
      <c r="C204" s="4"/>
      <c r="D204" s="41"/>
      <c r="E204" s="1"/>
      <c r="F204" s="1"/>
      <c r="G204" s="1"/>
      <c r="H204" s="1"/>
      <c r="I204" s="1"/>
      <c r="J204" s="1"/>
      <c r="L204" s="41"/>
      <c r="Q204" s="41"/>
      <c r="AG204" s="1"/>
    </row>
    <row r="205" spans="2:33" x14ac:dyDescent="0.25">
      <c r="B205" s="1"/>
      <c r="C205" s="4"/>
      <c r="D205" s="41"/>
      <c r="E205" s="1"/>
      <c r="F205" s="1"/>
      <c r="G205" s="1"/>
      <c r="H205" s="1"/>
      <c r="I205" s="1"/>
      <c r="J205" s="1"/>
      <c r="L205" s="41"/>
      <c r="Q205" s="41"/>
      <c r="AG205" s="1"/>
    </row>
    <row r="206" spans="2:33" x14ac:dyDescent="0.25">
      <c r="B206" s="1"/>
      <c r="C206" s="4"/>
      <c r="D206" s="41"/>
      <c r="E206" s="1"/>
      <c r="F206" s="1"/>
      <c r="G206" s="1"/>
      <c r="H206" s="1"/>
      <c r="I206" s="1"/>
      <c r="J206" s="1"/>
      <c r="L206" s="41"/>
      <c r="Q206" s="41"/>
      <c r="AG206" s="1"/>
    </row>
    <row r="207" spans="2:33" x14ac:dyDescent="0.25">
      <c r="B207" s="1"/>
      <c r="C207" s="4"/>
      <c r="D207" s="41"/>
      <c r="E207" s="1"/>
      <c r="F207" s="1"/>
      <c r="G207" s="1"/>
      <c r="H207" s="1"/>
      <c r="I207" s="1"/>
      <c r="J207" s="1"/>
      <c r="L207" s="41"/>
      <c r="Q207" s="41"/>
      <c r="AG207" s="1"/>
    </row>
    <row r="208" spans="2:33" x14ac:dyDescent="0.25">
      <c r="B208" s="1"/>
      <c r="C208" s="4"/>
      <c r="D208" s="41"/>
      <c r="E208" s="1"/>
      <c r="F208" s="1"/>
      <c r="G208" s="1"/>
      <c r="H208" s="1"/>
      <c r="I208" s="1"/>
      <c r="J208" s="1"/>
      <c r="L208" s="41"/>
      <c r="Q208" s="41"/>
      <c r="AG208" s="1"/>
    </row>
    <row r="209" spans="2:33" x14ac:dyDescent="0.25">
      <c r="B209" s="1"/>
      <c r="C209" s="4"/>
      <c r="D209" s="41"/>
      <c r="E209" s="1"/>
      <c r="F209" s="1"/>
      <c r="G209" s="1"/>
      <c r="H209" s="1"/>
      <c r="I209" s="1"/>
      <c r="J209" s="1"/>
      <c r="L209" s="41"/>
      <c r="Q209" s="41"/>
      <c r="AG209" s="1"/>
    </row>
    <row r="210" spans="2:33" x14ac:dyDescent="0.25">
      <c r="B210" s="1"/>
      <c r="C210" s="4"/>
      <c r="D210" s="41"/>
      <c r="E210" s="1"/>
      <c r="F210" s="1"/>
      <c r="G210" s="1"/>
      <c r="H210" s="1"/>
      <c r="I210" s="1"/>
      <c r="J210" s="1"/>
      <c r="L210" s="41"/>
      <c r="Q210" s="41"/>
      <c r="AG210" s="1"/>
    </row>
    <row r="211" spans="2:33" x14ac:dyDescent="0.25">
      <c r="B211" s="1"/>
      <c r="C211" s="4"/>
      <c r="D211" s="41"/>
      <c r="E211" s="1"/>
      <c r="F211" s="1"/>
      <c r="G211" s="1"/>
      <c r="H211" s="1"/>
      <c r="I211" s="1"/>
      <c r="J211" s="1"/>
      <c r="L211" s="41"/>
      <c r="Q211" s="41"/>
      <c r="AG211" s="1"/>
    </row>
    <row r="212" spans="2:33" x14ac:dyDescent="0.25">
      <c r="B212" s="1"/>
      <c r="C212" s="4"/>
      <c r="D212" s="41"/>
      <c r="E212" s="1"/>
      <c r="F212" s="1"/>
      <c r="G212" s="1"/>
      <c r="H212" s="1"/>
      <c r="I212" s="1"/>
      <c r="J212" s="1"/>
      <c r="L212" s="41"/>
      <c r="Q212" s="41"/>
      <c r="AG212" s="1"/>
    </row>
    <row r="213" spans="2:33" x14ac:dyDescent="0.25">
      <c r="B213" s="1"/>
      <c r="C213" s="4"/>
      <c r="D213" s="41"/>
      <c r="E213" s="1"/>
      <c r="F213" s="1"/>
      <c r="G213" s="1"/>
      <c r="H213" s="1"/>
      <c r="I213" s="1"/>
      <c r="J213" s="1"/>
      <c r="L213" s="41"/>
      <c r="Q213" s="41"/>
      <c r="AG213" s="1"/>
    </row>
    <row r="214" spans="2:33" x14ac:dyDescent="0.25">
      <c r="B214" s="1"/>
      <c r="C214" s="4"/>
      <c r="D214" s="41"/>
      <c r="E214" s="1"/>
      <c r="F214" s="1"/>
      <c r="G214" s="1"/>
      <c r="H214" s="1"/>
      <c r="I214" s="1"/>
      <c r="J214" s="1"/>
      <c r="L214" s="41"/>
      <c r="Q214" s="41"/>
      <c r="AG214" s="1"/>
    </row>
    <row r="215" spans="2:33" x14ac:dyDescent="0.25">
      <c r="B215" s="1"/>
      <c r="C215" s="4"/>
      <c r="D215" s="41"/>
      <c r="E215" s="1"/>
      <c r="F215" s="1"/>
      <c r="G215" s="1"/>
      <c r="H215" s="1"/>
      <c r="I215" s="1"/>
      <c r="J215" s="1"/>
      <c r="L215" s="41"/>
      <c r="Q215" s="41"/>
      <c r="AG215" s="1"/>
    </row>
    <row r="216" spans="2:33" x14ac:dyDescent="0.25">
      <c r="B216" s="1"/>
      <c r="C216" s="4"/>
      <c r="D216" s="41"/>
      <c r="E216" s="1"/>
      <c r="F216" s="1"/>
      <c r="G216" s="1"/>
      <c r="H216" s="1"/>
      <c r="I216" s="1"/>
      <c r="J216" s="1"/>
      <c r="L216" s="41"/>
      <c r="Q216" s="41"/>
      <c r="AG216" s="1"/>
    </row>
    <row r="217" spans="2:33" x14ac:dyDescent="0.25">
      <c r="B217" s="1"/>
      <c r="C217" s="4"/>
      <c r="D217" s="41"/>
      <c r="E217" s="1"/>
      <c r="F217" s="1"/>
      <c r="G217" s="1"/>
      <c r="H217" s="1"/>
      <c r="I217" s="1"/>
      <c r="J217" s="1"/>
      <c r="L217" s="41"/>
      <c r="Q217" s="41"/>
      <c r="AG217" s="1"/>
    </row>
    <row r="218" spans="2:33" x14ac:dyDescent="0.25">
      <c r="B218" s="1"/>
      <c r="C218" s="4"/>
      <c r="D218" s="41"/>
      <c r="E218" s="1"/>
      <c r="F218" s="1"/>
      <c r="G218" s="1"/>
      <c r="H218" s="1"/>
      <c r="I218" s="1"/>
      <c r="J218" s="1"/>
      <c r="L218" s="41"/>
      <c r="Q218" s="41"/>
      <c r="AG218" s="1"/>
    </row>
    <row r="219" spans="2:33" x14ac:dyDescent="0.25">
      <c r="B219" s="1"/>
      <c r="C219" s="4"/>
      <c r="D219" s="41"/>
      <c r="E219" s="1"/>
      <c r="F219" s="1"/>
      <c r="G219" s="1"/>
      <c r="H219" s="1"/>
      <c r="I219" s="1"/>
      <c r="J219" s="1"/>
      <c r="L219" s="41"/>
      <c r="Q219" s="41"/>
      <c r="AG219" s="1"/>
    </row>
    <row r="220" spans="2:33" x14ac:dyDescent="0.25">
      <c r="B220" s="1"/>
      <c r="C220" s="4"/>
      <c r="D220" s="41"/>
      <c r="E220" s="1"/>
      <c r="F220" s="1"/>
      <c r="G220" s="1"/>
      <c r="H220" s="1"/>
      <c r="I220" s="1"/>
      <c r="J220" s="1"/>
      <c r="L220" s="41"/>
      <c r="Q220" s="41"/>
      <c r="AG220" s="1"/>
    </row>
    <row r="221" spans="2:33" x14ac:dyDescent="0.25">
      <c r="B221" s="1"/>
      <c r="C221" s="4"/>
      <c r="D221" s="41"/>
      <c r="E221" s="1"/>
      <c r="F221" s="1"/>
      <c r="G221" s="1"/>
      <c r="H221" s="1"/>
      <c r="I221" s="1"/>
      <c r="J221" s="1"/>
      <c r="L221" s="41"/>
      <c r="Q221" s="41"/>
      <c r="AG221" s="1"/>
    </row>
    <row r="222" spans="2:33" x14ac:dyDescent="0.25">
      <c r="B222" s="1"/>
      <c r="C222" s="4"/>
      <c r="D222" s="41"/>
      <c r="E222" s="1"/>
      <c r="F222" s="1"/>
      <c r="G222" s="1"/>
      <c r="H222" s="1"/>
      <c r="I222" s="1"/>
      <c r="J222" s="1"/>
      <c r="L222" s="41"/>
      <c r="Q222" s="41"/>
      <c r="AG222" s="1"/>
    </row>
    <row r="223" spans="2:33" x14ac:dyDescent="0.25">
      <c r="B223" s="1"/>
      <c r="C223" s="4"/>
      <c r="D223" s="41"/>
      <c r="E223" s="1"/>
      <c r="F223" s="1"/>
      <c r="G223" s="1"/>
      <c r="H223" s="1"/>
      <c r="I223" s="1"/>
      <c r="J223" s="1"/>
      <c r="L223" s="41"/>
      <c r="Q223" s="41"/>
      <c r="AG223" s="1"/>
    </row>
    <row r="224" spans="2:33" x14ac:dyDescent="0.25">
      <c r="B224" s="1"/>
      <c r="C224" s="4"/>
      <c r="D224" s="41"/>
      <c r="E224" s="1"/>
      <c r="F224" s="1"/>
      <c r="G224" s="1"/>
      <c r="H224" s="1"/>
      <c r="I224" s="1"/>
      <c r="J224" s="1"/>
      <c r="L224" s="41"/>
      <c r="Q224" s="41"/>
      <c r="AG224" s="1"/>
    </row>
    <row r="225" spans="2:33" x14ac:dyDescent="0.25">
      <c r="B225" s="1"/>
      <c r="C225" s="4"/>
      <c r="D225" s="41"/>
      <c r="E225" s="1"/>
      <c r="F225" s="1"/>
      <c r="G225" s="1"/>
      <c r="H225" s="1"/>
      <c r="I225" s="1"/>
      <c r="J225" s="1"/>
      <c r="L225" s="41"/>
      <c r="Q225" s="41"/>
      <c r="AG225" s="1"/>
    </row>
    <row r="226" spans="2:33" x14ac:dyDescent="0.25">
      <c r="B226" s="1"/>
      <c r="C226" s="4"/>
      <c r="D226" s="41"/>
      <c r="E226" s="1"/>
      <c r="F226" s="1"/>
      <c r="G226" s="1"/>
      <c r="H226" s="1"/>
      <c r="I226" s="1"/>
      <c r="J226" s="1"/>
      <c r="L226" s="41"/>
      <c r="Q226" s="41"/>
      <c r="AG226" s="1"/>
    </row>
    <row r="227" spans="2:33" x14ac:dyDescent="0.25">
      <c r="B227" s="1"/>
      <c r="C227" s="4"/>
      <c r="D227" s="41"/>
      <c r="E227" s="1"/>
      <c r="F227" s="1"/>
      <c r="G227" s="1"/>
      <c r="H227" s="1"/>
      <c r="I227" s="1"/>
      <c r="J227" s="1"/>
      <c r="L227" s="41"/>
      <c r="Q227" s="41"/>
      <c r="AG227" s="1"/>
    </row>
    <row r="228" spans="2:33" x14ac:dyDescent="0.25">
      <c r="B228" s="1"/>
      <c r="C228" s="4"/>
      <c r="D228" s="41"/>
      <c r="E228" s="1"/>
      <c r="F228" s="1"/>
      <c r="G228" s="1"/>
      <c r="H228" s="1"/>
      <c r="I228" s="1"/>
      <c r="J228" s="1"/>
      <c r="L228" s="41"/>
      <c r="Q228" s="41"/>
      <c r="AG228" s="1"/>
    </row>
    <row r="229" spans="2:33" x14ac:dyDescent="0.25">
      <c r="B229" s="1"/>
      <c r="C229" s="4"/>
      <c r="D229" s="41"/>
      <c r="E229" s="1"/>
      <c r="F229" s="1"/>
      <c r="G229" s="1"/>
      <c r="H229" s="1"/>
      <c r="I229" s="1"/>
      <c r="J229" s="1"/>
      <c r="L229" s="41"/>
      <c r="Q229" s="41"/>
      <c r="AG229" s="1"/>
    </row>
    <row r="230" spans="2:33" x14ac:dyDescent="0.25">
      <c r="B230" s="1"/>
      <c r="C230" s="4"/>
      <c r="D230" s="41"/>
      <c r="E230" s="1"/>
      <c r="F230" s="1"/>
      <c r="G230" s="1"/>
      <c r="H230" s="1"/>
      <c r="I230" s="1"/>
      <c r="J230" s="1"/>
      <c r="L230" s="41"/>
      <c r="Q230" s="41"/>
      <c r="AG230" s="1"/>
    </row>
    <row r="231" spans="2:33" x14ac:dyDescent="0.25">
      <c r="B231" s="1"/>
      <c r="C231" s="4"/>
      <c r="D231" s="41"/>
      <c r="E231" s="1"/>
      <c r="F231" s="1"/>
      <c r="G231" s="1"/>
      <c r="H231" s="1"/>
      <c r="I231" s="1"/>
      <c r="J231" s="1"/>
      <c r="L231" s="41"/>
      <c r="Q231" s="41"/>
      <c r="AG231" s="1"/>
    </row>
    <row r="232" spans="2:33" x14ac:dyDescent="0.25">
      <c r="B232" s="1"/>
      <c r="C232" s="4"/>
      <c r="D232" s="41"/>
      <c r="E232" s="1"/>
      <c r="F232" s="1"/>
      <c r="G232" s="1"/>
      <c r="H232" s="1"/>
      <c r="I232" s="1"/>
      <c r="J232" s="1"/>
      <c r="L232" s="41"/>
      <c r="Q232" s="41"/>
      <c r="AG232" s="1"/>
    </row>
    <row r="233" spans="2:33" x14ac:dyDescent="0.25">
      <c r="B233" s="1"/>
      <c r="C233" s="4"/>
      <c r="D233" s="41"/>
      <c r="E233" s="1"/>
      <c r="F233" s="1"/>
      <c r="G233" s="1"/>
      <c r="H233" s="1"/>
      <c r="I233" s="1"/>
      <c r="J233" s="1"/>
      <c r="L233" s="41"/>
      <c r="Q233" s="41"/>
      <c r="AG233" s="1"/>
    </row>
    <row r="234" spans="2:33" x14ac:dyDescent="0.25">
      <c r="B234" s="1"/>
      <c r="C234" s="4"/>
      <c r="D234" s="41"/>
      <c r="E234" s="1"/>
      <c r="F234" s="1"/>
      <c r="G234" s="1"/>
      <c r="H234" s="1"/>
      <c r="I234" s="1"/>
      <c r="J234" s="1"/>
      <c r="L234" s="41"/>
      <c r="Q234" s="41"/>
      <c r="AG234" s="1"/>
    </row>
    <row r="235" spans="2:33" x14ac:dyDescent="0.25">
      <c r="B235" s="1"/>
      <c r="C235" s="4"/>
      <c r="D235" s="41"/>
      <c r="E235" s="1"/>
      <c r="F235" s="1"/>
      <c r="G235" s="1"/>
      <c r="H235" s="1"/>
      <c r="I235" s="1"/>
      <c r="J235" s="1"/>
      <c r="L235" s="41"/>
      <c r="Q235" s="41"/>
      <c r="AG235" s="1"/>
    </row>
    <row r="236" spans="2:33" x14ac:dyDescent="0.25">
      <c r="B236" s="1"/>
      <c r="C236" s="4"/>
      <c r="D236" s="41"/>
      <c r="E236" s="1"/>
      <c r="F236" s="1"/>
      <c r="G236" s="1"/>
      <c r="H236" s="1"/>
      <c r="I236" s="1"/>
      <c r="J236" s="1"/>
      <c r="L236" s="41"/>
      <c r="Q236" s="41"/>
      <c r="AG236" s="1"/>
    </row>
    <row r="237" spans="2:33" x14ac:dyDescent="0.25">
      <c r="B237" s="1"/>
      <c r="C237" s="4"/>
      <c r="D237" s="41"/>
      <c r="E237" s="1"/>
      <c r="F237" s="1"/>
      <c r="G237" s="1"/>
      <c r="H237" s="1"/>
      <c r="I237" s="1"/>
      <c r="J237" s="1"/>
      <c r="L237" s="41"/>
      <c r="Q237" s="41"/>
      <c r="AG237" s="1"/>
    </row>
    <row r="238" spans="2:33" x14ac:dyDescent="0.25">
      <c r="B238" s="1"/>
      <c r="C238" s="4"/>
      <c r="D238" s="41"/>
      <c r="E238" s="1"/>
      <c r="F238" s="1"/>
      <c r="G238" s="1"/>
      <c r="H238" s="1"/>
      <c r="I238" s="1"/>
      <c r="J238" s="1"/>
      <c r="L238" s="41"/>
      <c r="Q238" s="41"/>
      <c r="AG238" s="1"/>
    </row>
    <row r="239" spans="2:33" x14ac:dyDescent="0.25">
      <c r="B239" s="1"/>
      <c r="C239" s="4"/>
      <c r="D239" s="41"/>
      <c r="E239" s="1"/>
      <c r="F239" s="1"/>
      <c r="G239" s="1"/>
      <c r="H239" s="1"/>
      <c r="I239" s="1"/>
      <c r="J239" s="1"/>
      <c r="L239" s="41"/>
      <c r="Q239" s="41"/>
      <c r="AG239" s="1"/>
    </row>
    <row r="240" spans="2:33" x14ac:dyDescent="0.25">
      <c r="B240" s="1"/>
      <c r="C240" s="4"/>
      <c r="D240" s="41"/>
      <c r="E240" s="1"/>
      <c r="F240" s="1"/>
      <c r="G240" s="1"/>
      <c r="H240" s="1"/>
      <c r="I240" s="1"/>
      <c r="J240" s="1"/>
      <c r="L240" s="41"/>
      <c r="Q240" s="41"/>
      <c r="AG240" s="1"/>
    </row>
    <row r="241" spans="2:33" x14ac:dyDescent="0.25">
      <c r="B241" s="1"/>
      <c r="C241" s="4"/>
      <c r="D241" s="41"/>
      <c r="E241" s="1"/>
      <c r="F241" s="1"/>
      <c r="G241" s="1"/>
      <c r="H241" s="1"/>
      <c r="I241" s="1"/>
      <c r="J241" s="1"/>
      <c r="L241" s="41"/>
      <c r="Q241" s="41"/>
      <c r="AG241" s="1"/>
    </row>
    <row r="242" spans="2:33" x14ac:dyDescent="0.25">
      <c r="B242" s="1"/>
      <c r="C242" s="4"/>
      <c r="D242" s="41"/>
      <c r="E242" s="1"/>
      <c r="F242" s="1"/>
      <c r="G242" s="1"/>
      <c r="H242" s="1"/>
      <c r="I242" s="1"/>
      <c r="J242" s="1"/>
      <c r="L242" s="41"/>
      <c r="Q242" s="41"/>
      <c r="AG242" s="1"/>
    </row>
    <row r="243" spans="2:33" x14ac:dyDescent="0.25">
      <c r="B243" s="1"/>
      <c r="C243" s="4"/>
      <c r="D243" s="41"/>
      <c r="E243" s="1"/>
      <c r="F243" s="1"/>
      <c r="G243" s="1"/>
      <c r="H243" s="1"/>
      <c r="I243" s="1"/>
      <c r="J243" s="1"/>
      <c r="L243" s="41"/>
      <c r="Q243" s="41"/>
      <c r="AG243" s="1"/>
    </row>
    <row r="244" spans="2:33" x14ac:dyDescent="0.25">
      <c r="B244" s="1"/>
      <c r="C244" s="4"/>
      <c r="D244" s="41"/>
      <c r="E244" s="1"/>
      <c r="F244" s="1"/>
      <c r="G244" s="1"/>
      <c r="H244" s="1"/>
      <c r="I244" s="1"/>
      <c r="J244" s="1"/>
      <c r="L244" s="41"/>
      <c r="Q244" s="41"/>
      <c r="AG244" s="1"/>
    </row>
    <row r="245" spans="2:33" x14ac:dyDescent="0.25">
      <c r="B245" s="1"/>
      <c r="C245" s="4"/>
      <c r="D245" s="41"/>
      <c r="E245" s="1"/>
      <c r="F245" s="1"/>
      <c r="G245" s="1"/>
      <c r="H245" s="1"/>
      <c r="I245" s="1"/>
      <c r="J245" s="1"/>
      <c r="L245" s="41"/>
      <c r="Q245" s="41"/>
      <c r="AG245" s="1"/>
    </row>
    <row r="246" spans="2:33" x14ac:dyDescent="0.25">
      <c r="B246" s="1"/>
      <c r="C246" s="4"/>
      <c r="D246" s="41"/>
      <c r="E246" s="1"/>
      <c r="F246" s="1"/>
      <c r="G246" s="1"/>
      <c r="H246" s="1"/>
      <c r="I246" s="1"/>
      <c r="J246" s="1"/>
      <c r="L246" s="41"/>
      <c r="Q246" s="41"/>
      <c r="AG246" s="1"/>
    </row>
    <row r="247" spans="2:33" x14ac:dyDescent="0.25">
      <c r="B247" s="1"/>
      <c r="C247" s="4"/>
      <c r="D247" s="41"/>
      <c r="E247" s="1"/>
      <c r="F247" s="1"/>
      <c r="G247" s="1"/>
      <c r="H247" s="1"/>
      <c r="I247" s="1"/>
      <c r="J247" s="1"/>
      <c r="L247" s="41"/>
      <c r="Q247" s="41"/>
      <c r="AG247" s="1"/>
    </row>
    <row r="248" spans="2:33" x14ac:dyDescent="0.25">
      <c r="B248" s="1"/>
      <c r="C248" s="4"/>
      <c r="D248" s="41"/>
      <c r="E248" s="1"/>
      <c r="F248" s="1"/>
      <c r="G248" s="1"/>
      <c r="H248" s="1"/>
      <c r="I248" s="1"/>
      <c r="J248" s="1"/>
      <c r="L248" s="41"/>
      <c r="Q248" s="41"/>
      <c r="AG248" s="1"/>
    </row>
    <row r="249" spans="2:33" x14ac:dyDescent="0.25">
      <c r="B249" s="1"/>
      <c r="C249" s="4"/>
      <c r="D249" s="41"/>
      <c r="E249" s="1"/>
      <c r="F249" s="1"/>
      <c r="G249" s="1"/>
      <c r="H249" s="1"/>
      <c r="I249" s="1"/>
      <c r="J249" s="1"/>
      <c r="L249" s="41"/>
      <c r="Q249" s="41"/>
      <c r="AG249" s="1"/>
    </row>
    <row r="250" spans="2:33" x14ac:dyDescent="0.25">
      <c r="B250" s="1"/>
      <c r="C250" s="4"/>
      <c r="D250" s="41"/>
      <c r="E250" s="1"/>
      <c r="F250" s="1"/>
      <c r="G250" s="1"/>
      <c r="H250" s="1"/>
      <c r="I250" s="1"/>
      <c r="J250" s="1"/>
      <c r="L250" s="41"/>
      <c r="Q250" s="41"/>
      <c r="AG250" s="1"/>
    </row>
    <row r="251" spans="2:33" x14ac:dyDescent="0.25">
      <c r="B251" s="1"/>
      <c r="C251" s="4"/>
      <c r="D251" s="41"/>
      <c r="E251" s="1"/>
      <c r="F251" s="1"/>
      <c r="G251" s="1"/>
      <c r="H251" s="1"/>
      <c r="I251" s="1"/>
      <c r="J251" s="1"/>
      <c r="L251" s="41"/>
      <c r="Q251" s="41"/>
      <c r="AG251" s="1"/>
    </row>
    <row r="252" spans="2:33" x14ac:dyDescent="0.25">
      <c r="B252" s="1"/>
      <c r="C252" s="4"/>
      <c r="D252" s="41"/>
      <c r="E252" s="1"/>
      <c r="F252" s="1"/>
      <c r="G252" s="1"/>
      <c r="H252" s="1"/>
      <c r="I252" s="1"/>
      <c r="J252" s="1"/>
      <c r="L252" s="41"/>
      <c r="Q252" s="41"/>
      <c r="AG252" s="1"/>
    </row>
    <row r="253" spans="2:33" x14ac:dyDescent="0.25">
      <c r="B253" s="1"/>
      <c r="C253" s="4"/>
      <c r="D253" s="41"/>
      <c r="E253" s="1"/>
      <c r="F253" s="1"/>
      <c r="G253" s="1"/>
      <c r="H253" s="1"/>
      <c r="I253" s="1"/>
      <c r="J253" s="1"/>
      <c r="L253" s="41"/>
      <c r="Q253" s="41"/>
      <c r="AG253" s="1"/>
    </row>
    <row r="254" spans="2:33" x14ac:dyDescent="0.25">
      <c r="B254" s="1"/>
      <c r="C254" s="4"/>
      <c r="D254" s="41"/>
      <c r="E254" s="1"/>
      <c r="F254" s="1"/>
      <c r="G254" s="1"/>
      <c r="H254" s="1"/>
      <c r="I254" s="1"/>
      <c r="J254" s="1"/>
      <c r="L254" s="41"/>
      <c r="Q254" s="41"/>
      <c r="AG254" s="1"/>
    </row>
    <row r="255" spans="2:33" x14ac:dyDescent="0.25">
      <c r="B255" s="1"/>
      <c r="C255" s="4"/>
      <c r="D255" s="41"/>
      <c r="E255" s="1"/>
      <c r="F255" s="1"/>
      <c r="G255" s="1"/>
      <c r="H255" s="1"/>
      <c r="I255" s="1"/>
      <c r="J255" s="1"/>
      <c r="L255" s="41"/>
      <c r="Q255" s="41"/>
      <c r="AG255" s="1"/>
    </row>
    <row r="256" spans="2:33" x14ac:dyDescent="0.25">
      <c r="B256" s="1"/>
      <c r="C256" s="4"/>
      <c r="D256" s="41"/>
      <c r="E256" s="1"/>
      <c r="F256" s="1"/>
      <c r="G256" s="1"/>
      <c r="H256" s="1"/>
      <c r="I256" s="1"/>
      <c r="J256" s="1"/>
      <c r="L256" s="41"/>
      <c r="Q256" s="41"/>
      <c r="AG256" s="1"/>
    </row>
    <row r="257" spans="2:33" x14ac:dyDescent="0.25">
      <c r="B257" s="1"/>
      <c r="C257" s="4"/>
      <c r="D257" s="41"/>
      <c r="E257" s="1"/>
      <c r="F257" s="1"/>
      <c r="G257" s="1"/>
      <c r="H257" s="1"/>
      <c r="I257" s="1"/>
      <c r="J257" s="1"/>
      <c r="L257" s="41"/>
      <c r="Q257" s="41"/>
      <c r="AG257" s="1"/>
    </row>
    <row r="258" spans="2:33" x14ac:dyDescent="0.25">
      <c r="B258" s="1"/>
      <c r="C258" s="4"/>
      <c r="D258" s="41"/>
      <c r="E258" s="1"/>
      <c r="F258" s="1"/>
      <c r="G258" s="1"/>
      <c r="H258" s="1"/>
      <c r="I258" s="1"/>
      <c r="J258" s="1"/>
      <c r="L258" s="41"/>
      <c r="Q258" s="41"/>
      <c r="AG258" s="1"/>
    </row>
    <row r="259" spans="2:33" x14ac:dyDescent="0.25">
      <c r="B259" s="1"/>
      <c r="C259" s="4"/>
      <c r="D259" s="41"/>
      <c r="E259" s="1"/>
      <c r="F259" s="1"/>
      <c r="G259" s="1"/>
      <c r="H259" s="1"/>
      <c r="I259" s="1"/>
      <c r="J259" s="1"/>
      <c r="L259" s="41"/>
      <c r="Q259" s="41"/>
      <c r="AG259" s="1"/>
    </row>
    <row r="260" spans="2:33" x14ac:dyDescent="0.25">
      <c r="B260" s="1"/>
      <c r="C260" s="4"/>
      <c r="D260" s="41"/>
      <c r="E260" s="1"/>
      <c r="F260" s="1"/>
      <c r="G260" s="1"/>
      <c r="H260" s="1"/>
      <c r="I260" s="1"/>
      <c r="J260" s="1"/>
      <c r="L260" s="41"/>
      <c r="Q260" s="41"/>
      <c r="AG260" s="1"/>
    </row>
    <row r="261" spans="2:33" x14ac:dyDescent="0.25">
      <c r="B261" s="1"/>
      <c r="C261" s="4"/>
      <c r="D261" s="41"/>
      <c r="E261" s="1"/>
      <c r="F261" s="1"/>
      <c r="G261" s="1"/>
      <c r="H261" s="1"/>
      <c r="I261" s="1"/>
      <c r="J261" s="1"/>
      <c r="L261" s="41"/>
      <c r="Q261" s="41"/>
      <c r="AG261" s="1"/>
    </row>
    <row r="262" spans="2:33" x14ac:dyDescent="0.25">
      <c r="B262" s="1"/>
      <c r="C262" s="4"/>
      <c r="D262" s="41"/>
      <c r="E262" s="1"/>
      <c r="F262" s="1"/>
      <c r="G262" s="1"/>
      <c r="H262" s="1"/>
      <c r="I262" s="1"/>
      <c r="J262" s="1"/>
      <c r="L262" s="41"/>
      <c r="Q262" s="41"/>
      <c r="AG262" s="1"/>
    </row>
    <row r="263" spans="2:33" x14ac:dyDescent="0.25">
      <c r="B263" s="1"/>
      <c r="C263" s="4"/>
      <c r="D263" s="41"/>
      <c r="E263" s="1"/>
      <c r="F263" s="1"/>
      <c r="G263" s="1"/>
      <c r="H263" s="1"/>
      <c r="I263" s="1"/>
      <c r="J263" s="1"/>
      <c r="L263" s="41"/>
      <c r="Q263" s="41"/>
      <c r="AG263" s="1"/>
    </row>
    <row r="264" spans="2:33" x14ac:dyDescent="0.25">
      <c r="B264" s="1"/>
      <c r="C264" s="4"/>
      <c r="D264" s="41"/>
      <c r="E264" s="1"/>
      <c r="F264" s="1"/>
      <c r="G264" s="1"/>
      <c r="H264" s="1"/>
      <c r="I264" s="1"/>
      <c r="J264" s="1"/>
      <c r="L264" s="41"/>
      <c r="Q264" s="41"/>
      <c r="AG264" s="1"/>
    </row>
    <row r="265" spans="2:33" x14ac:dyDescent="0.25">
      <c r="B265" s="1"/>
      <c r="C265" s="4"/>
      <c r="D265" s="41"/>
      <c r="E265" s="1"/>
      <c r="F265" s="1"/>
      <c r="G265" s="1"/>
      <c r="H265" s="1"/>
      <c r="I265" s="1"/>
      <c r="J265" s="1"/>
      <c r="L265" s="41"/>
      <c r="Q265" s="41"/>
      <c r="AG265" s="1"/>
    </row>
    <row r="266" spans="2:33" x14ac:dyDescent="0.25">
      <c r="B266" s="1"/>
      <c r="C266" s="4"/>
      <c r="D266" s="41"/>
      <c r="E266" s="1"/>
      <c r="F266" s="1"/>
      <c r="G266" s="1"/>
      <c r="H266" s="1"/>
      <c r="I266" s="1"/>
      <c r="J266" s="1"/>
      <c r="L266" s="41"/>
      <c r="Q266" s="41"/>
      <c r="AG266" s="1"/>
    </row>
    <row r="267" spans="2:33" x14ac:dyDescent="0.25">
      <c r="B267" s="1"/>
      <c r="C267" s="4"/>
      <c r="D267" s="41"/>
      <c r="E267" s="1"/>
      <c r="F267" s="1"/>
      <c r="G267" s="1"/>
      <c r="H267" s="1"/>
      <c r="I267" s="1"/>
      <c r="J267" s="1"/>
      <c r="L267" s="41"/>
      <c r="Q267" s="41"/>
      <c r="AG267" s="1"/>
    </row>
    <row r="268" spans="2:33" x14ac:dyDescent="0.25">
      <c r="B268" s="1"/>
      <c r="C268" s="4"/>
      <c r="D268" s="41"/>
      <c r="E268" s="1"/>
      <c r="F268" s="1"/>
      <c r="G268" s="1"/>
      <c r="H268" s="1"/>
      <c r="I268" s="1"/>
      <c r="J268" s="1"/>
      <c r="L268" s="41"/>
      <c r="Q268" s="41"/>
      <c r="AG268" s="1"/>
    </row>
    <row r="269" spans="2:33" x14ac:dyDescent="0.25">
      <c r="B269" s="1"/>
      <c r="C269" s="4"/>
      <c r="D269" s="41"/>
      <c r="E269" s="1"/>
      <c r="F269" s="1"/>
      <c r="G269" s="1"/>
      <c r="H269" s="1"/>
      <c r="I269" s="1"/>
      <c r="J269" s="1"/>
      <c r="L269" s="41"/>
      <c r="Q269" s="41"/>
      <c r="AG269" s="1"/>
    </row>
    <row r="270" spans="2:33" x14ac:dyDescent="0.25">
      <c r="B270" s="1"/>
      <c r="C270" s="4"/>
      <c r="D270" s="41"/>
      <c r="E270" s="1"/>
      <c r="F270" s="1"/>
      <c r="G270" s="1"/>
      <c r="H270" s="1"/>
      <c r="I270" s="1"/>
      <c r="J270" s="1"/>
      <c r="L270" s="41"/>
      <c r="Q270" s="41"/>
      <c r="AG270" s="1"/>
    </row>
    <row r="271" spans="2:33" x14ac:dyDescent="0.25">
      <c r="B271" s="1"/>
      <c r="C271" s="4"/>
      <c r="D271" s="41"/>
      <c r="E271" s="1"/>
      <c r="F271" s="1"/>
      <c r="G271" s="1"/>
      <c r="H271" s="1"/>
      <c r="I271" s="1"/>
      <c r="J271" s="1"/>
      <c r="L271" s="41"/>
      <c r="Q271" s="41"/>
      <c r="AG271" s="1"/>
    </row>
    <row r="272" spans="2:33" x14ac:dyDescent="0.25">
      <c r="B272" s="1"/>
      <c r="C272" s="4"/>
      <c r="D272" s="41"/>
      <c r="E272" s="1"/>
      <c r="F272" s="1"/>
      <c r="G272" s="1"/>
      <c r="H272" s="1"/>
      <c r="I272" s="1"/>
      <c r="J272" s="1"/>
      <c r="L272" s="41"/>
      <c r="Q272" s="41"/>
      <c r="AG272" s="1"/>
    </row>
    <row r="273" spans="2:33" x14ac:dyDescent="0.25">
      <c r="B273" s="1"/>
      <c r="C273" s="4"/>
      <c r="D273" s="41"/>
      <c r="E273" s="1"/>
      <c r="F273" s="1"/>
      <c r="G273" s="1"/>
      <c r="H273" s="1"/>
      <c r="I273" s="1"/>
      <c r="J273" s="1"/>
      <c r="L273" s="41"/>
      <c r="Q273" s="41"/>
      <c r="AG273" s="1"/>
    </row>
    <row r="274" spans="2:33" x14ac:dyDescent="0.25">
      <c r="B274" s="1"/>
      <c r="C274" s="4"/>
      <c r="D274" s="41"/>
      <c r="E274" s="1"/>
      <c r="F274" s="1"/>
      <c r="G274" s="1"/>
      <c r="H274" s="1"/>
      <c r="I274" s="1"/>
      <c r="J274" s="1"/>
      <c r="L274" s="41"/>
      <c r="Q274" s="41"/>
      <c r="AG274" s="1"/>
    </row>
    <row r="275" spans="2:33" x14ac:dyDescent="0.25">
      <c r="B275" s="1"/>
      <c r="C275" s="4"/>
      <c r="D275" s="41"/>
      <c r="E275" s="1"/>
      <c r="F275" s="1"/>
      <c r="G275" s="1"/>
      <c r="H275" s="1"/>
      <c r="I275" s="1"/>
      <c r="J275" s="1"/>
      <c r="L275" s="41"/>
      <c r="Q275" s="41"/>
      <c r="AG275" s="1"/>
    </row>
    <row r="276" spans="2:33" x14ac:dyDescent="0.25">
      <c r="B276" s="1"/>
      <c r="C276" s="4"/>
      <c r="D276" s="41"/>
      <c r="E276" s="1"/>
      <c r="F276" s="1"/>
      <c r="G276" s="1"/>
      <c r="H276" s="1"/>
      <c r="I276" s="1"/>
      <c r="J276" s="1"/>
      <c r="L276" s="41"/>
      <c r="Q276" s="41"/>
      <c r="AG276" s="1"/>
    </row>
    <row r="277" spans="2:33" x14ac:dyDescent="0.25">
      <c r="B277" s="1"/>
      <c r="C277" s="4"/>
      <c r="D277" s="41"/>
      <c r="E277" s="1"/>
      <c r="F277" s="1"/>
      <c r="G277" s="1"/>
      <c r="H277" s="1"/>
      <c r="I277" s="1"/>
      <c r="J277" s="1"/>
      <c r="L277" s="41"/>
      <c r="Q277" s="41"/>
      <c r="AG277" s="1"/>
    </row>
    <row r="278" spans="2:33" x14ac:dyDescent="0.25">
      <c r="B278" s="1"/>
      <c r="C278" s="4"/>
      <c r="D278" s="41"/>
      <c r="E278" s="1"/>
      <c r="F278" s="1"/>
      <c r="G278" s="1"/>
      <c r="H278" s="1"/>
      <c r="I278" s="1"/>
      <c r="J278" s="1"/>
      <c r="L278" s="41"/>
      <c r="Q278" s="41"/>
      <c r="AG278" s="1"/>
    </row>
    <row r="279" spans="2:33" x14ac:dyDescent="0.25">
      <c r="B279" s="1"/>
      <c r="C279" s="4"/>
      <c r="D279" s="41"/>
      <c r="E279" s="1"/>
      <c r="F279" s="1"/>
      <c r="G279" s="1"/>
      <c r="H279" s="1"/>
      <c r="I279" s="1"/>
      <c r="J279" s="1"/>
      <c r="L279" s="41"/>
      <c r="Q279" s="41"/>
      <c r="AG279" s="1"/>
    </row>
    <row r="280" spans="2:33" x14ac:dyDescent="0.25">
      <c r="B280" s="1"/>
      <c r="C280" s="4"/>
      <c r="D280" s="41"/>
      <c r="E280" s="1"/>
      <c r="F280" s="1"/>
      <c r="G280" s="1"/>
      <c r="H280" s="1"/>
      <c r="I280" s="1"/>
      <c r="J280" s="1"/>
      <c r="L280" s="41"/>
      <c r="Q280" s="41"/>
      <c r="AG280" s="1"/>
    </row>
    <row r="281" spans="2:33" x14ac:dyDescent="0.25">
      <c r="B281" s="1"/>
      <c r="C281" s="4"/>
      <c r="D281" s="41"/>
      <c r="E281" s="1"/>
      <c r="F281" s="1"/>
      <c r="G281" s="1"/>
      <c r="H281" s="1"/>
      <c r="I281" s="1"/>
      <c r="J281" s="1"/>
      <c r="L281" s="41"/>
      <c r="Q281" s="41"/>
      <c r="AG281" s="1"/>
    </row>
    <row r="282" spans="2:33" x14ac:dyDescent="0.25">
      <c r="B282" s="1"/>
      <c r="C282" s="4"/>
      <c r="D282" s="41"/>
      <c r="E282" s="1"/>
      <c r="F282" s="1"/>
      <c r="G282" s="1"/>
      <c r="H282" s="1"/>
      <c r="I282" s="1"/>
      <c r="J282" s="1"/>
      <c r="L282" s="41"/>
      <c r="Q282" s="41"/>
      <c r="AG282" s="1"/>
    </row>
    <row r="283" spans="2:33" x14ac:dyDescent="0.25">
      <c r="B283" s="1"/>
      <c r="C283" s="4"/>
      <c r="D283" s="41"/>
      <c r="E283" s="1"/>
      <c r="F283" s="1"/>
      <c r="G283" s="1"/>
      <c r="H283" s="1"/>
      <c r="I283" s="1"/>
      <c r="J283" s="1"/>
      <c r="L283" s="41"/>
      <c r="Q283" s="41"/>
      <c r="AG283" s="1"/>
    </row>
    <row r="284" spans="2:33" x14ac:dyDescent="0.25">
      <c r="B284" s="1"/>
      <c r="C284" s="4"/>
      <c r="D284" s="41"/>
      <c r="E284" s="1"/>
      <c r="F284" s="1"/>
      <c r="G284" s="1"/>
      <c r="H284" s="1"/>
      <c r="I284" s="1"/>
      <c r="J284" s="1"/>
      <c r="L284" s="41"/>
      <c r="Q284" s="41"/>
      <c r="AG284" s="1"/>
    </row>
    <row r="285" spans="2:33" x14ac:dyDescent="0.25">
      <c r="B285" s="1"/>
      <c r="C285" s="4"/>
      <c r="D285" s="41"/>
      <c r="E285" s="1"/>
      <c r="F285" s="1"/>
      <c r="G285" s="1"/>
      <c r="H285" s="1"/>
      <c r="I285" s="1"/>
      <c r="J285" s="1"/>
      <c r="L285" s="41"/>
      <c r="Q285" s="41"/>
      <c r="AG285" s="1"/>
    </row>
    <row r="286" spans="2:33" x14ac:dyDescent="0.25">
      <c r="B286" s="1"/>
      <c r="C286" s="4"/>
      <c r="D286" s="41"/>
      <c r="E286" s="1"/>
      <c r="F286" s="1"/>
      <c r="G286" s="1"/>
      <c r="H286" s="1"/>
      <c r="I286" s="1"/>
      <c r="J286" s="1"/>
      <c r="L286" s="41"/>
      <c r="Q286" s="41"/>
      <c r="AG286" s="1"/>
    </row>
    <row r="287" spans="2:33" x14ac:dyDescent="0.25">
      <c r="B287" s="1"/>
      <c r="C287" s="4"/>
      <c r="D287" s="41"/>
      <c r="E287" s="1"/>
      <c r="F287" s="1"/>
      <c r="G287" s="1"/>
      <c r="H287" s="1"/>
      <c r="I287" s="1"/>
      <c r="J287" s="1"/>
      <c r="L287" s="41"/>
      <c r="Q287" s="41"/>
      <c r="AG287" s="1"/>
    </row>
    <row r="288" spans="2:33" x14ac:dyDescent="0.25">
      <c r="B288" s="1"/>
      <c r="C288" s="4"/>
      <c r="D288" s="41"/>
      <c r="E288" s="1"/>
      <c r="F288" s="1"/>
      <c r="G288" s="1"/>
      <c r="H288" s="1"/>
      <c r="I288" s="1"/>
      <c r="J288" s="1"/>
      <c r="L288" s="41"/>
      <c r="Q288" s="41"/>
      <c r="AG288" s="1"/>
    </row>
    <row r="289" spans="2:33" x14ac:dyDescent="0.25">
      <c r="B289" s="1"/>
      <c r="C289" s="4"/>
      <c r="D289" s="41"/>
      <c r="E289" s="1"/>
      <c r="F289" s="1"/>
      <c r="G289" s="1"/>
      <c r="H289" s="1"/>
      <c r="I289" s="1"/>
      <c r="J289" s="1"/>
      <c r="L289" s="41"/>
      <c r="Q289" s="41"/>
      <c r="AG289" s="1"/>
    </row>
    <row r="290" spans="2:33" x14ac:dyDescent="0.25">
      <c r="B290" s="1"/>
      <c r="C290" s="4"/>
      <c r="D290" s="41"/>
      <c r="E290" s="1"/>
      <c r="F290" s="1"/>
      <c r="G290" s="1"/>
      <c r="H290" s="1"/>
      <c r="I290" s="1"/>
      <c r="J290" s="1"/>
      <c r="L290" s="41"/>
      <c r="Q290" s="41"/>
      <c r="AG290" s="1"/>
    </row>
    <row r="291" spans="2:33" x14ac:dyDescent="0.25">
      <c r="B291" s="1"/>
      <c r="C291" s="4"/>
      <c r="D291" s="41"/>
      <c r="E291" s="1"/>
      <c r="F291" s="1"/>
      <c r="G291" s="1"/>
      <c r="H291" s="1"/>
      <c r="I291" s="1"/>
      <c r="J291" s="1"/>
      <c r="L291" s="41"/>
      <c r="Q291" s="41"/>
      <c r="AG291" s="1"/>
    </row>
    <row r="292" spans="2:33" x14ac:dyDescent="0.25">
      <c r="B292" s="1"/>
      <c r="C292" s="4"/>
      <c r="D292" s="41"/>
      <c r="E292" s="1"/>
      <c r="F292" s="1"/>
      <c r="G292" s="1"/>
      <c r="H292" s="1"/>
      <c r="I292" s="1"/>
      <c r="J292" s="1"/>
      <c r="L292" s="41"/>
      <c r="Q292" s="41"/>
      <c r="AG292" s="1"/>
    </row>
    <row r="293" spans="2:33" x14ac:dyDescent="0.25">
      <c r="B293" s="1"/>
      <c r="C293" s="4"/>
      <c r="D293" s="41"/>
      <c r="E293" s="1"/>
      <c r="F293" s="1"/>
      <c r="G293" s="1"/>
      <c r="H293" s="1"/>
      <c r="I293" s="1"/>
      <c r="J293" s="1"/>
      <c r="L293" s="41"/>
      <c r="Q293" s="41"/>
      <c r="AG293" s="1"/>
    </row>
    <row r="294" spans="2:33" x14ac:dyDescent="0.25">
      <c r="B294" s="1"/>
      <c r="C294" s="4"/>
      <c r="D294" s="41"/>
      <c r="E294" s="1"/>
      <c r="F294" s="1"/>
      <c r="G294" s="1"/>
      <c r="H294" s="1"/>
      <c r="I294" s="1"/>
      <c r="J294" s="1"/>
      <c r="L294" s="41"/>
      <c r="Q294" s="41"/>
      <c r="AG294" s="1"/>
    </row>
    <row r="295" spans="2:33" x14ac:dyDescent="0.25">
      <c r="B295" s="1"/>
      <c r="C295" s="4"/>
      <c r="D295" s="41"/>
      <c r="E295" s="1"/>
      <c r="F295" s="1"/>
      <c r="G295" s="1"/>
      <c r="H295" s="1"/>
      <c r="I295" s="1"/>
      <c r="J295" s="1"/>
      <c r="L295" s="41"/>
      <c r="Q295" s="41"/>
      <c r="AG295" s="1"/>
    </row>
    <row r="296" spans="2:33" x14ac:dyDescent="0.25">
      <c r="B296" s="1"/>
      <c r="C296" s="4"/>
      <c r="D296" s="41"/>
      <c r="E296" s="1"/>
      <c r="F296" s="1"/>
      <c r="G296" s="1"/>
      <c r="H296" s="1"/>
      <c r="I296" s="1"/>
      <c r="J296" s="1"/>
      <c r="L296" s="41"/>
      <c r="Q296" s="41"/>
      <c r="AG296" s="1"/>
    </row>
    <row r="297" spans="2:33" x14ac:dyDescent="0.25">
      <c r="B297" s="1"/>
      <c r="C297" s="4"/>
      <c r="D297" s="41"/>
      <c r="E297" s="1"/>
      <c r="F297" s="1"/>
      <c r="G297" s="1"/>
      <c r="H297" s="1"/>
      <c r="I297" s="1"/>
      <c r="J297" s="1"/>
      <c r="L297" s="41"/>
      <c r="Q297" s="41"/>
      <c r="AG297" s="1"/>
    </row>
    <row r="298" spans="2:33" x14ac:dyDescent="0.25">
      <c r="B298" s="1"/>
      <c r="C298" s="4"/>
      <c r="D298" s="41"/>
      <c r="E298" s="1"/>
      <c r="F298" s="1"/>
      <c r="G298" s="1"/>
      <c r="H298" s="1"/>
      <c r="I298" s="1"/>
      <c r="J298" s="1"/>
      <c r="L298" s="41"/>
      <c r="Q298" s="41"/>
      <c r="AG298" s="1"/>
    </row>
    <row r="299" spans="2:33" x14ac:dyDescent="0.25">
      <c r="B299" s="1"/>
      <c r="C299" s="4"/>
      <c r="D299" s="41"/>
      <c r="E299" s="1"/>
      <c r="F299" s="1"/>
      <c r="G299" s="1"/>
      <c r="H299" s="1"/>
      <c r="I299" s="1"/>
      <c r="J299" s="1"/>
      <c r="L299" s="41"/>
      <c r="Q299" s="41"/>
      <c r="AG299" s="1"/>
    </row>
    <row r="300" spans="2:33" x14ac:dyDescent="0.25">
      <c r="B300" s="1"/>
      <c r="C300" s="4"/>
      <c r="D300" s="41"/>
      <c r="E300" s="1"/>
      <c r="F300" s="1"/>
      <c r="G300" s="1"/>
      <c r="H300" s="1"/>
      <c r="I300" s="1"/>
      <c r="J300" s="1"/>
      <c r="L300" s="41"/>
      <c r="Q300" s="41"/>
      <c r="AG300" s="1"/>
    </row>
    <row r="301" spans="2:33" x14ac:dyDescent="0.25">
      <c r="B301" s="1"/>
      <c r="C301" s="4"/>
      <c r="D301" s="41"/>
      <c r="E301" s="1"/>
      <c r="F301" s="1"/>
      <c r="G301" s="1"/>
      <c r="H301" s="1"/>
      <c r="I301" s="1"/>
      <c r="J301" s="1"/>
      <c r="L301" s="41"/>
      <c r="Q301" s="41"/>
      <c r="AG301" s="1"/>
    </row>
    <row r="302" spans="2:33" x14ac:dyDescent="0.25">
      <c r="B302" s="1"/>
      <c r="C302" s="4"/>
      <c r="D302" s="41"/>
      <c r="E302" s="1"/>
      <c r="F302" s="1"/>
      <c r="G302" s="1"/>
      <c r="H302" s="1"/>
      <c r="I302" s="1"/>
      <c r="J302" s="1"/>
      <c r="L302" s="41"/>
      <c r="Q302" s="41"/>
      <c r="AG302" s="1"/>
    </row>
    <row r="303" spans="2:33" x14ac:dyDescent="0.25">
      <c r="B303" s="1"/>
      <c r="C303" s="4"/>
      <c r="D303" s="41"/>
      <c r="E303" s="1"/>
      <c r="F303" s="1"/>
      <c r="G303" s="1"/>
      <c r="H303" s="1"/>
      <c r="I303" s="1"/>
      <c r="J303" s="1"/>
      <c r="L303" s="41"/>
      <c r="Q303" s="41"/>
      <c r="AG303" s="1"/>
    </row>
    <row r="304" spans="2:33" x14ac:dyDescent="0.25">
      <c r="B304" s="1"/>
      <c r="C304" s="4"/>
      <c r="D304" s="41"/>
      <c r="E304" s="1"/>
      <c r="F304" s="1"/>
      <c r="G304" s="1"/>
      <c r="H304" s="1"/>
      <c r="I304" s="1"/>
      <c r="J304" s="1"/>
      <c r="L304" s="41"/>
      <c r="Q304" s="41"/>
      <c r="AG304" s="1"/>
    </row>
    <row r="305" spans="2:33" x14ac:dyDescent="0.25">
      <c r="B305" s="1"/>
      <c r="C305" s="4"/>
      <c r="D305" s="41"/>
      <c r="E305" s="1"/>
      <c r="F305" s="1"/>
      <c r="G305" s="1"/>
      <c r="H305" s="1"/>
      <c r="I305" s="1"/>
      <c r="J305" s="1"/>
      <c r="L305" s="41"/>
      <c r="Q305" s="41"/>
      <c r="AG305" s="1"/>
    </row>
    <row r="306" spans="2:33" x14ac:dyDescent="0.25">
      <c r="B306" s="1"/>
      <c r="C306" s="4"/>
      <c r="D306" s="41"/>
      <c r="E306" s="1"/>
      <c r="F306" s="1"/>
      <c r="G306" s="1"/>
      <c r="H306" s="1"/>
      <c r="I306" s="1"/>
      <c r="J306" s="1"/>
      <c r="L306" s="41"/>
      <c r="Q306" s="41"/>
      <c r="AG306" s="1"/>
    </row>
    <row r="307" spans="2:33" x14ac:dyDescent="0.25">
      <c r="B307" s="1"/>
      <c r="C307" s="4"/>
      <c r="D307" s="41"/>
      <c r="E307" s="1"/>
      <c r="F307" s="1"/>
      <c r="G307" s="1"/>
      <c r="H307" s="1"/>
      <c r="I307" s="1"/>
      <c r="J307" s="1"/>
      <c r="L307" s="41"/>
      <c r="Q307" s="41"/>
      <c r="AG307" s="1"/>
    </row>
    <row r="308" spans="2:33" x14ac:dyDescent="0.25">
      <c r="B308" s="1"/>
      <c r="C308" s="4"/>
      <c r="D308" s="41"/>
      <c r="E308" s="1"/>
      <c r="F308" s="1"/>
      <c r="G308" s="1"/>
      <c r="H308" s="1"/>
      <c r="I308" s="1"/>
      <c r="J308" s="1"/>
      <c r="L308" s="41"/>
      <c r="Q308" s="41"/>
      <c r="AG308" s="1"/>
    </row>
    <row r="309" spans="2:33" x14ac:dyDescent="0.25">
      <c r="B309" s="1"/>
      <c r="C309" s="4"/>
      <c r="D309" s="41"/>
      <c r="E309" s="1"/>
      <c r="F309" s="1"/>
      <c r="G309" s="1"/>
      <c r="H309" s="1"/>
      <c r="I309" s="1"/>
      <c r="J309" s="1"/>
      <c r="L309" s="41"/>
      <c r="Q309" s="41"/>
      <c r="AG309" s="1"/>
    </row>
    <row r="310" spans="2:33" x14ac:dyDescent="0.25">
      <c r="B310" s="1"/>
      <c r="C310" s="4"/>
      <c r="D310" s="41"/>
      <c r="E310" s="1"/>
      <c r="F310" s="1"/>
      <c r="G310" s="1"/>
      <c r="H310" s="1"/>
      <c r="I310" s="1"/>
      <c r="J310" s="1"/>
      <c r="L310" s="41"/>
      <c r="Q310" s="41"/>
      <c r="AG310" s="1"/>
    </row>
    <row r="311" spans="2:33" x14ac:dyDescent="0.25">
      <c r="B311" s="1"/>
      <c r="C311" s="4"/>
      <c r="D311" s="41"/>
      <c r="E311" s="1"/>
      <c r="F311" s="1"/>
      <c r="G311" s="1"/>
      <c r="H311" s="1"/>
      <c r="I311" s="1"/>
      <c r="J311" s="1"/>
      <c r="L311" s="41"/>
      <c r="Q311" s="41"/>
      <c r="AG311" s="1"/>
    </row>
    <row r="312" spans="2:33" x14ac:dyDescent="0.25">
      <c r="B312" s="1"/>
      <c r="C312" s="4"/>
      <c r="D312" s="41"/>
      <c r="E312" s="1"/>
      <c r="F312" s="1"/>
      <c r="G312" s="1"/>
      <c r="H312" s="1"/>
      <c r="I312" s="1"/>
      <c r="J312" s="1"/>
      <c r="L312" s="41"/>
      <c r="Q312" s="41"/>
      <c r="AG312" s="1"/>
    </row>
    <row r="313" spans="2:33" x14ac:dyDescent="0.25">
      <c r="B313" s="1"/>
      <c r="C313" s="4"/>
      <c r="D313" s="41"/>
      <c r="E313" s="1"/>
      <c r="F313" s="1"/>
      <c r="G313" s="1"/>
      <c r="H313" s="1"/>
      <c r="I313" s="1"/>
      <c r="J313" s="1"/>
      <c r="L313" s="41"/>
      <c r="Q313" s="41"/>
      <c r="AG313" s="1"/>
    </row>
    <row r="314" spans="2:33" x14ac:dyDescent="0.25">
      <c r="B314" s="1"/>
      <c r="C314" s="4"/>
      <c r="D314" s="41"/>
      <c r="E314" s="1"/>
      <c r="F314" s="1"/>
      <c r="G314" s="1"/>
      <c r="H314" s="1"/>
      <c r="I314" s="1"/>
      <c r="J314" s="1"/>
      <c r="L314" s="41"/>
      <c r="Q314" s="41"/>
      <c r="AG314" s="1"/>
    </row>
    <row r="315" spans="2:33" x14ac:dyDescent="0.25">
      <c r="B315" s="1"/>
      <c r="C315" s="4"/>
      <c r="D315" s="41"/>
      <c r="E315" s="1"/>
      <c r="F315" s="1"/>
      <c r="G315" s="1"/>
      <c r="H315" s="1"/>
      <c r="I315" s="1"/>
      <c r="J315" s="1"/>
      <c r="L315" s="41"/>
      <c r="Q315" s="41"/>
      <c r="AG315" s="1"/>
    </row>
    <row r="316" spans="2:33" x14ac:dyDescent="0.25">
      <c r="B316" s="1"/>
      <c r="C316" s="4"/>
      <c r="D316" s="41"/>
      <c r="E316" s="1"/>
      <c r="F316" s="1"/>
      <c r="G316" s="1"/>
      <c r="H316" s="1"/>
      <c r="I316" s="1"/>
      <c r="J316" s="1"/>
      <c r="L316" s="41"/>
      <c r="Q316" s="41"/>
      <c r="AG316" s="1"/>
    </row>
    <row r="317" spans="2:33" x14ac:dyDescent="0.25">
      <c r="B317" s="1"/>
      <c r="C317" s="4"/>
      <c r="D317" s="41"/>
      <c r="E317" s="1"/>
      <c r="F317" s="1"/>
      <c r="G317" s="1"/>
      <c r="H317" s="1"/>
      <c r="I317" s="1"/>
      <c r="J317" s="1"/>
      <c r="L317" s="41"/>
      <c r="Q317" s="41"/>
      <c r="AG317" s="1"/>
    </row>
    <row r="318" spans="2:33" x14ac:dyDescent="0.25">
      <c r="B318" s="1"/>
      <c r="C318" s="4"/>
      <c r="D318" s="41"/>
      <c r="E318" s="1"/>
      <c r="F318" s="1"/>
      <c r="G318" s="1"/>
      <c r="H318" s="1"/>
      <c r="I318" s="1"/>
      <c r="J318" s="1"/>
      <c r="L318" s="41"/>
      <c r="Q318" s="41"/>
      <c r="AG318" s="1"/>
    </row>
    <row r="319" spans="2:33" x14ac:dyDescent="0.25">
      <c r="B319" s="1"/>
      <c r="C319" s="4"/>
      <c r="D319" s="41"/>
      <c r="E319" s="1"/>
      <c r="F319" s="1"/>
      <c r="G319" s="1"/>
      <c r="H319" s="1"/>
      <c r="I319" s="1"/>
      <c r="J319" s="1"/>
      <c r="L319" s="41"/>
      <c r="Q319" s="41"/>
      <c r="AG319" s="1"/>
    </row>
    <row r="320" spans="2:33" x14ac:dyDescent="0.25">
      <c r="B320" s="1"/>
      <c r="C320" s="4"/>
      <c r="D320" s="41"/>
      <c r="E320" s="1"/>
      <c r="F320" s="1"/>
      <c r="G320" s="1"/>
      <c r="H320" s="1"/>
      <c r="I320" s="1"/>
      <c r="J320" s="1"/>
      <c r="L320" s="41"/>
      <c r="Q320" s="41"/>
      <c r="AG320" s="1"/>
    </row>
    <row r="321" spans="2:33" x14ac:dyDescent="0.25">
      <c r="B321" s="1"/>
      <c r="C321" s="4"/>
      <c r="D321" s="41"/>
      <c r="E321" s="1"/>
      <c r="F321" s="1"/>
      <c r="G321" s="1"/>
      <c r="H321" s="1"/>
      <c r="I321" s="1"/>
      <c r="J321" s="1"/>
      <c r="L321" s="41"/>
      <c r="Q321" s="41"/>
      <c r="AG321" s="1"/>
    </row>
    <row r="322" spans="2:33" x14ac:dyDescent="0.25">
      <c r="B322" s="1"/>
      <c r="C322" s="4"/>
      <c r="D322" s="41"/>
      <c r="E322" s="1"/>
      <c r="F322" s="1"/>
      <c r="G322" s="1"/>
      <c r="H322" s="1"/>
      <c r="I322" s="1"/>
      <c r="J322" s="1"/>
      <c r="L322" s="41"/>
      <c r="Q322" s="41"/>
      <c r="AG322" s="1"/>
    </row>
    <row r="323" spans="2:33" x14ac:dyDescent="0.25">
      <c r="B323" s="1"/>
      <c r="C323" s="4"/>
      <c r="D323" s="41"/>
      <c r="E323" s="1"/>
      <c r="F323" s="1"/>
      <c r="G323" s="1"/>
      <c r="H323" s="1"/>
      <c r="I323" s="1"/>
      <c r="J323" s="1"/>
      <c r="L323" s="41"/>
      <c r="Q323" s="41"/>
      <c r="AG323" s="1"/>
    </row>
    <row r="324" spans="2:33" x14ac:dyDescent="0.25">
      <c r="B324" s="1"/>
      <c r="C324" s="4"/>
      <c r="D324" s="41"/>
      <c r="E324" s="1"/>
      <c r="F324" s="1"/>
      <c r="G324" s="1"/>
      <c r="H324" s="1"/>
      <c r="I324" s="1"/>
      <c r="J324" s="1"/>
      <c r="L324" s="41"/>
      <c r="Q324" s="41"/>
      <c r="AG324" s="1"/>
    </row>
    <row r="325" spans="2:33" x14ac:dyDescent="0.25">
      <c r="B325" s="1"/>
      <c r="C325" s="4"/>
      <c r="D325" s="41"/>
      <c r="E325" s="1"/>
      <c r="F325" s="1"/>
      <c r="G325" s="1"/>
      <c r="H325" s="1"/>
      <c r="I325" s="1"/>
      <c r="J325" s="1"/>
      <c r="L325" s="41"/>
      <c r="Q325" s="41"/>
      <c r="AG325" s="1"/>
    </row>
    <row r="326" spans="2:33" x14ac:dyDescent="0.25">
      <c r="B326" s="1"/>
      <c r="C326" s="4"/>
      <c r="D326" s="41"/>
      <c r="E326" s="1"/>
      <c r="F326" s="1"/>
      <c r="G326" s="1"/>
      <c r="H326" s="1"/>
      <c r="I326" s="1"/>
      <c r="J326" s="1"/>
      <c r="L326" s="41"/>
      <c r="Q326" s="41"/>
      <c r="AG326" s="1"/>
    </row>
    <row r="327" spans="2:33" x14ac:dyDescent="0.25">
      <c r="B327" s="1"/>
      <c r="C327" s="4"/>
      <c r="D327" s="41"/>
      <c r="E327" s="1"/>
      <c r="F327" s="1"/>
      <c r="G327" s="1"/>
      <c r="H327" s="1"/>
      <c r="I327" s="1"/>
      <c r="J327" s="1"/>
      <c r="L327" s="41"/>
      <c r="Q327" s="41"/>
      <c r="AG327" s="1"/>
    </row>
    <row r="328" spans="2:33" x14ac:dyDescent="0.25">
      <c r="B328" s="1"/>
      <c r="C328" s="4"/>
      <c r="D328" s="41"/>
      <c r="E328" s="1"/>
      <c r="F328" s="1"/>
      <c r="G328" s="1"/>
      <c r="H328" s="1"/>
      <c r="I328" s="1"/>
      <c r="J328" s="1"/>
      <c r="L328" s="41"/>
      <c r="Q328" s="41"/>
      <c r="AG328" s="1"/>
    </row>
    <row r="329" spans="2:33" x14ac:dyDescent="0.25">
      <c r="B329" s="1"/>
      <c r="C329" s="4"/>
      <c r="D329" s="41"/>
      <c r="E329" s="1"/>
      <c r="F329" s="1"/>
      <c r="G329" s="1"/>
      <c r="H329" s="1"/>
      <c r="I329" s="1"/>
      <c r="J329" s="1"/>
      <c r="L329" s="41"/>
      <c r="Q329" s="41"/>
      <c r="AG329" s="1"/>
    </row>
    <row r="330" spans="2:33" x14ac:dyDescent="0.25">
      <c r="B330" s="1"/>
      <c r="C330" s="4"/>
      <c r="D330" s="41"/>
      <c r="E330" s="1"/>
      <c r="F330" s="1"/>
      <c r="G330" s="1"/>
      <c r="H330" s="1"/>
      <c r="I330" s="1"/>
      <c r="J330" s="1"/>
      <c r="L330" s="41"/>
      <c r="Q330" s="41"/>
      <c r="AG330" s="1"/>
    </row>
    <row r="331" spans="2:33" x14ac:dyDescent="0.25">
      <c r="B331" s="1"/>
      <c r="C331" s="4"/>
      <c r="D331" s="41"/>
      <c r="E331" s="1"/>
      <c r="F331" s="1"/>
      <c r="G331" s="1"/>
      <c r="H331" s="1"/>
      <c r="I331" s="1"/>
      <c r="J331" s="1"/>
      <c r="L331" s="41"/>
      <c r="Q331" s="41"/>
      <c r="AG331" s="1"/>
    </row>
    <row r="332" spans="2:33" x14ac:dyDescent="0.25">
      <c r="B332" s="1"/>
      <c r="C332" s="4"/>
      <c r="D332" s="41"/>
      <c r="E332" s="1"/>
      <c r="F332" s="1"/>
      <c r="G332" s="1"/>
      <c r="H332" s="1"/>
      <c r="I332" s="1"/>
      <c r="J332" s="1"/>
      <c r="L332" s="41"/>
      <c r="Q332" s="41"/>
      <c r="AG332" s="1"/>
    </row>
    <row r="333" spans="2:33" x14ac:dyDescent="0.25">
      <c r="B333" s="1"/>
      <c r="C333" s="4"/>
      <c r="D333" s="41"/>
      <c r="E333" s="1"/>
      <c r="F333" s="1"/>
      <c r="G333" s="1"/>
      <c r="H333" s="1"/>
      <c r="I333" s="1"/>
      <c r="J333" s="1"/>
      <c r="L333" s="41"/>
      <c r="Q333" s="41"/>
      <c r="AG333" s="1"/>
    </row>
    <row r="334" spans="2:33" x14ac:dyDescent="0.25">
      <c r="B334" s="1"/>
      <c r="C334" s="4"/>
      <c r="D334" s="41"/>
      <c r="E334" s="1"/>
      <c r="F334" s="1"/>
      <c r="G334" s="1"/>
      <c r="H334" s="1"/>
      <c r="I334" s="1"/>
      <c r="J334" s="1"/>
      <c r="L334" s="41"/>
      <c r="Q334" s="41"/>
      <c r="AG334" s="1"/>
    </row>
    <row r="335" spans="2:33" x14ac:dyDescent="0.25">
      <c r="B335" s="1"/>
      <c r="C335" s="4"/>
      <c r="D335" s="41"/>
      <c r="E335" s="1"/>
      <c r="F335" s="1"/>
      <c r="G335" s="1"/>
      <c r="H335" s="1"/>
      <c r="I335" s="1"/>
      <c r="J335" s="1"/>
      <c r="L335" s="41"/>
      <c r="Q335" s="41"/>
      <c r="AG335" s="1"/>
    </row>
    <row r="336" spans="2:33" x14ac:dyDescent="0.25">
      <c r="B336" s="1"/>
      <c r="C336" s="4"/>
      <c r="D336" s="41"/>
      <c r="E336" s="1"/>
      <c r="F336" s="1"/>
      <c r="G336" s="1"/>
      <c r="H336" s="1"/>
      <c r="I336" s="1"/>
      <c r="J336" s="1"/>
      <c r="L336" s="41"/>
      <c r="Q336" s="41"/>
      <c r="AG336" s="1"/>
    </row>
    <row r="337" spans="2:33" x14ac:dyDescent="0.25">
      <c r="B337" s="1"/>
      <c r="C337" s="4"/>
      <c r="D337" s="41"/>
      <c r="E337" s="1"/>
      <c r="F337" s="1"/>
      <c r="G337" s="1"/>
      <c r="H337" s="1"/>
      <c r="I337" s="1"/>
      <c r="J337" s="1"/>
      <c r="L337" s="41"/>
      <c r="Q337" s="41"/>
      <c r="AG337" s="1"/>
    </row>
    <row r="338" spans="2:33" x14ac:dyDescent="0.25">
      <c r="B338" s="1"/>
      <c r="C338" s="4"/>
      <c r="D338" s="41"/>
      <c r="E338" s="1"/>
      <c r="F338" s="1"/>
      <c r="G338" s="1"/>
      <c r="H338" s="1"/>
      <c r="I338" s="1"/>
      <c r="J338" s="1"/>
      <c r="L338" s="41"/>
      <c r="Q338" s="41"/>
      <c r="AG338" s="1"/>
    </row>
    <row r="339" spans="2:33" x14ac:dyDescent="0.25">
      <c r="B339" s="1"/>
      <c r="C339" s="4"/>
      <c r="D339" s="41"/>
      <c r="E339" s="1"/>
      <c r="F339" s="1"/>
      <c r="G339" s="1"/>
      <c r="H339" s="1"/>
      <c r="I339" s="1"/>
      <c r="J339" s="1"/>
      <c r="L339" s="41"/>
      <c r="Q339" s="41"/>
      <c r="AG339" s="1"/>
    </row>
    <row r="340" spans="2:33" x14ac:dyDescent="0.25">
      <c r="B340" s="1"/>
      <c r="C340" s="4"/>
      <c r="D340" s="41"/>
      <c r="E340" s="1"/>
      <c r="F340" s="1"/>
      <c r="G340" s="1"/>
      <c r="H340" s="1"/>
      <c r="I340" s="1"/>
      <c r="J340" s="1"/>
      <c r="L340" s="41"/>
      <c r="Q340" s="41"/>
      <c r="AG340" s="1"/>
    </row>
    <row r="341" spans="2:33" x14ac:dyDescent="0.25">
      <c r="B341" s="1"/>
      <c r="C341" s="4"/>
      <c r="D341" s="41"/>
      <c r="E341" s="1"/>
      <c r="F341" s="1"/>
      <c r="G341" s="1"/>
      <c r="H341" s="1"/>
      <c r="I341" s="1"/>
      <c r="J341" s="1"/>
      <c r="L341" s="41"/>
      <c r="Q341" s="41"/>
      <c r="AG341" s="1"/>
    </row>
    <row r="342" spans="2:33" x14ac:dyDescent="0.25">
      <c r="B342" s="1"/>
      <c r="C342" s="4"/>
      <c r="D342" s="41"/>
      <c r="E342" s="1"/>
      <c r="F342" s="1"/>
      <c r="G342" s="1"/>
      <c r="H342" s="1"/>
      <c r="I342" s="1"/>
      <c r="J342" s="1"/>
      <c r="L342" s="41"/>
      <c r="Q342" s="41"/>
      <c r="AG342" s="1"/>
    </row>
    <row r="343" spans="2:33" x14ac:dyDescent="0.25">
      <c r="B343" s="1"/>
      <c r="C343" s="4"/>
      <c r="D343" s="41"/>
      <c r="E343" s="1"/>
      <c r="F343" s="1"/>
      <c r="G343" s="1"/>
      <c r="H343" s="1"/>
      <c r="I343" s="1"/>
      <c r="J343" s="1"/>
      <c r="L343" s="41"/>
      <c r="Q343" s="41"/>
      <c r="AG343" s="1"/>
    </row>
    <row r="344" spans="2:33" x14ac:dyDescent="0.25">
      <c r="B344" s="1"/>
      <c r="C344" s="4"/>
      <c r="D344" s="41"/>
      <c r="E344" s="1"/>
      <c r="F344" s="1"/>
      <c r="G344" s="1"/>
      <c r="H344" s="1"/>
      <c r="I344" s="1"/>
      <c r="J344" s="1"/>
      <c r="L344" s="41"/>
      <c r="Q344" s="41"/>
      <c r="AG344" s="1"/>
    </row>
    <row r="345" spans="2:33" x14ac:dyDescent="0.25">
      <c r="B345" s="1"/>
      <c r="C345" s="4"/>
      <c r="D345" s="41"/>
      <c r="E345" s="1"/>
      <c r="F345" s="1"/>
      <c r="G345" s="1"/>
      <c r="H345" s="1"/>
      <c r="I345" s="1"/>
      <c r="J345" s="1"/>
      <c r="L345" s="41"/>
      <c r="Q345" s="41"/>
      <c r="AG345" s="1"/>
    </row>
    <row r="346" spans="2:33" x14ac:dyDescent="0.25">
      <c r="B346" s="1"/>
      <c r="C346" s="4"/>
      <c r="D346" s="41"/>
      <c r="E346" s="1"/>
      <c r="F346" s="1"/>
      <c r="G346" s="1"/>
      <c r="H346" s="1"/>
      <c r="I346" s="1"/>
      <c r="J346" s="1"/>
      <c r="L346" s="41"/>
      <c r="Q346" s="41"/>
      <c r="AG346" s="1"/>
    </row>
    <row r="347" spans="2:33" x14ac:dyDescent="0.25">
      <c r="B347" s="1"/>
      <c r="C347" s="4"/>
      <c r="D347" s="41"/>
      <c r="E347" s="1"/>
      <c r="F347" s="1"/>
      <c r="G347" s="1"/>
      <c r="H347" s="1"/>
      <c r="I347" s="1"/>
      <c r="J347" s="1"/>
      <c r="L347" s="41"/>
      <c r="Q347" s="41"/>
      <c r="AG347" s="1"/>
    </row>
    <row r="348" spans="2:33" x14ac:dyDescent="0.25">
      <c r="B348" s="1"/>
      <c r="C348" s="4"/>
      <c r="D348" s="41"/>
      <c r="E348" s="1"/>
      <c r="F348" s="1"/>
      <c r="G348" s="1"/>
      <c r="H348" s="1"/>
      <c r="I348" s="1"/>
      <c r="J348" s="1"/>
      <c r="L348" s="41"/>
      <c r="Q348" s="41"/>
      <c r="AG348" s="1"/>
    </row>
    <row r="349" spans="2:33" x14ac:dyDescent="0.25">
      <c r="B349" s="1"/>
      <c r="C349" s="4"/>
      <c r="D349" s="41"/>
      <c r="E349" s="1"/>
      <c r="F349" s="1"/>
      <c r="G349" s="1"/>
      <c r="H349" s="1"/>
      <c r="I349" s="1"/>
      <c r="J349" s="1"/>
      <c r="L349" s="41"/>
      <c r="Q349" s="41"/>
      <c r="AG349" s="1"/>
    </row>
    <row r="350" spans="2:33" x14ac:dyDescent="0.25">
      <c r="B350" s="1"/>
      <c r="C350" s="4"/>
      <c r="D350" s="41"/>
      <c r="E350" s="1"/>
      <c r="F350" s="1"/>
      <c r="G350" s="1"/>
      <c r="H350" s="1"/>
      <c r="I350" s="1"/>
      <c r="J350" s="1"/>
      <c r="L350" s="41"/>
      <c r="Q350" s="41"/>
      <c r="AG350" s="1"/>
    </row>
    <row r="351" spans="2:33" x14ac:dyDescent="0.25">
      <c r="B351" s="1"/>
      <c r="C351" s="4"/>
      <c r="D351" s="41"/>
      <c r="E351" s="1"/>
      <c r="F351" s="1"/>
      <c r="G351" s="1"/>
      <c r="H351" s="1"/>
      <c r="I351" s="1"/>
      <c r="J351" s="1"/>
      <c r="L351" s="41"/>
      <c r="Q351" s="41"/>
      <c r="AG351" s="1"/>
    </row>
    <row r="352" spans="2:33" x14ac:dyDescent="0.25">
      <c r="B352" s="1"/>
      <c r="C352" s="4"/>
      <c r="D352" s="41"/>
      <c r="E352" s="1"/>
      <c r="F352" s="1"/>
      <c r="G352" s="1"/>
      <c r="H352" s="1"/>
      <c r="I352" s="1"/>
      <c r="J352" s="1"/>
      <c r="L352" s="41"/>
      <c r="Q352" s="41"/>
      <c r="AG352" s="1"/>
    </row>
    <row r="353" spans="2:33" x14ac:dyDescent="0.25">
      <c r="B353" s="1"/>
      <c r="C353" s="4"/>
      <c r="D353" s="41"/>
      <c r="E353" s="1"/>
      <c r="F353" s="1"/>
      <c r="G353" s="1"/>
      <c r="H353" s="1"/>
      <c r="I353" s="1"/>
      <c r="J353" s="1"/>
      <c r="L353" s="41"/>
      <c r="Q353" s="41"/>
      <c r="AG353" s="1"/>
    </row>
    <row r="354" spans="2:33" x14ac:dyDescent="0.25">
      <c r="B354" s="1"/>
      <c r="C354" s="4"/>
      <c r="D354" s="41"/>
      <c r="E354" s="1"/>
      <c r="F354" s="1"/>
      <c r="G354" s="1"/>
      <c r="H354" s="1"/>
      <c r="I354" s="1"/>
      <c r="J354" s="1"/>
      <c r="L354" s="41"/>
      <c r="Q354" s="41"/>
      <c r="AG354" s="1"/>
    </row>
    <row r="355" spans="2:33" x14ac:dyDescent="0.25">
      <c r="B355" s="1"/>
      <c r="C355" s="4"/>
      <c r="D355" s="41"/>
      <c r="E355" s="1"/>
      <c r="F355" s="1"/>
      <c r="G355" s="1"/>
      <c r="H355" s="1"/>
      <c r="I355" s="1"/>
      <c r="J355" s="1"/>
      <c r="L355" s="41"/>
      <c r="Q355" s="41"/>
      <c r="AG355" s="1"/>
    </row>
    <row r="356" spans="2:33" x14ac:dyDescent="0.25">
      <c r="B356" s="1"/>
      <c r="C356" s="4"/>
      <c r="D356" s="41"/>
      <c r="E356" s="1"/>
      <c r="F356" s="1"/>
      <c r="G356" s="1"/>
      <c r="H356" s="1"/>
      <c r="I356" s="1"/>
      <c r="J356" s="1"/>
      <c r="L356" s="41"/>
      <c r="Q356" s="41"/>
      <c r="AG356" s="1"/>
    </row>
    <row r="357" spans="2:33" x14ac:dyDescent="0.25">
      <c r="B357" s="1"/>
      <c r="C357" s="4"/>
      <c r="D357" s="41"/>
      <c r="E357" s="1"/>
      <c r="F357" s="1"/>
      <c r="G357" s="1"/>
      <c r="H357" s="1"/>
      <c r="I357" s="1"/>
      <c r="J357" s="1"/>
      <c r="L357" s="41"/>
      <c r="Q357" s="41"/>
      <c r="AG357" s="1"/>
    </row>
    <row r="358" spans="2:33" x14ac:dyDescent="0.25">
      <c r="B358" s="1"/>
      <c r="C358" s="4"/>
      <c r="D358" s="41"/>
      <c r="E358" s="1"/>
      <c r="F358" s="1"/>
      <c r="G358" s="1"/>
      <c r="H358" s="1"/>
      <c r="I358" s="1"/>
      <c r="J358" s="1"/>
      <c r="L358" s="41"/>
      <c r="Q358" s="41"/>
      <c r="AG358" s="1"/>
    </row>
    <row r="359" spans="2:33" x14ac:dyDescent="0.25">
      <c r="B359" s="1"/>
      <c r="C359" s="4"/>
      <c r="D359" s="41"/>
      <c r="E359" s="1"/>
      <c r="F359" s="1"/>
      <c r="G359" s="1"/>
      <c r="H359" s="1"/>
      <c r="I359" s="1"/>
      <c r="J359" s="1"/>
      <c r="L359" s="41"/>
      <c r="Q359" s="41"/>
      <c r="AG359" s="1"/>
    </row>
    <row r="360" spans="2:33" x14ac:dyDescent="0.25">
      <c r="B360" s="1"/>
      <c r="C360" s="4"/>
      <c r="D360" s="41"/>
      <c r="E360" s="1"/>
      <c r="F360" s="1"/>
      <c r="G360" s="1"/>
      <c r="H360" s="1"/>
      <c r="I360" s="1"/>
      <c r="J360" s="1"/>
      <c r="L360" s="41"/>
      <c r="Q360" s="41"/>
      <c r="AG360" s="1"/>
    </row>
    <row r="361" spans="2:33" x14ac:dyDescent="0.25">
      <c r="B361" s="1"/>
      <c r="C361" s="4"/>
      <c r="D361" s="41"/>
      <c r="E361" s="1"/>
      <c r="F361" s="1"/>
      <c r="G361" s="1"/>
      <c r="H361" s="1"/>
      <c r="I361" s="1"/>
      <c r="J361" s="1"/>
      <c r="L361" s="41"/>
      <c r="Q361" s="41"/>
      <c r="AG361" s="1"/>
    </row>
    <row r="362" spans="2:33" x14ac:dyDescent="0.25">
      <c r="B362" s="1"/>
      <c r="C362" s="4"/>
      <c r="D362" s="41"/>
      <c r="E362" s="1"/>
      <c r="F362" s="1"/>
      <c r="G362" s="1"/>
      <c r="H362" s="1"/>
      <c r="I362" s="1"/>
      <c r="J362" s="1"/>
      <c r="L362" s="41"/>
      <c r="Q362" s="41"/>
      <c r="AG362" s="1"/>
    </row>
    <row r="363" spans="2:33" x14ac:dyDescent="0.25">
      <c r="B363" s="1"/>
      <c r="C363" s="4"/>
      <c r="D363" s="41"/>
      <c r="E363" s="1"/>
      <c r="F363" s="1"/>
      <c r="G363" s="1"/>
      <c r="H363" s="1"/>
      <c r="I363" s="1"/>
      <c r="J363" s="1"/>
      <c r="L363" s="41"/>
      <c r="Q363" s="41"/>
      <c r="AG363" s="1"/>
    </row>
    <row r="364" spans="2:33" x14ac:dyDescent="0.25">
      <c r="B364" s="1"/>
      <c r="C364" s="4"/>
      <c r="D364" s="41"/>
      <c r="E364" s="1"/>
      <c r="F364" s="1"/>
      <c r="G364" s="1"/>
      <c r="H364" s="1"/>
      <c r="I364" s="1"/>
      <c r="J364" s="1"/>
      <c r="L364" s="41"/>
      <c r="Q364" s="41"/>
      <c r="AG364" s="1"/>
    </row>
    <row r="365" spans="2:33" x14ac:dyDescent="0.25">
      <c r="B365" s="1"/>
      <c r="C365" s="4"/>
      <c r="D365" s="41"/>
      <c r="E365" s="1"/>
      <c r="F365" s="1"/>
      <c r="G365" s="1"/>
      <c r="H365" s="1"/>
      <c r="I365" s="1"/>
      <c r="J365" s="1"/>
      <c r="L365" s="41"/>
      <c r="Q365" s="41"/>
      <c r="AG365" s="1"/>
    </row>
    <row r="366" spans="2:33" x14ac:dyDescent="0.25">
      <c r="B366" s="1"/>
      <c r="C366" s="4"/>
      <c r="D366" s="41"/>
      <c r="E366" s="1"/>
      <c r="F366" s="1"/>
      <c r="G366" s="1"/>
      <c r="H366" s="1"/>
      <c r="I366" s="1"/>
      <c r="J366" s="1"/>
      <c r="L366" s="41"/>
      <c r="Q366" s="41"/>
      <c r="AG366" s="1"/>
    </row>
    <row r="367" spans="2:33" x14ac:dyDescent="0.25">
      <c r="B367" s="1"/>
      <c r="C367" s="4"/>
      <c r="D367" s="41"/>
      <c r="E367" s="1"/>
      <c r="F367" s="1"/>
      <c r="G367" s="1"/>
      <c r="H367" s="1"/>
      <c r="I367" s="1"/>
      <c r="J367" s="1"/>
      <c r="L367" s="41"/>
      <c r="Q367" s="41"/>
      <c r="AG367" s="1"/>
    </row>
    <row r="368" spans="2:33" x14ac:dyDescent="0.25">
      <c r="B368" s="1"/>
      <c r="C368" s="4"/>
      <c r="D368" s="41"/>
      <c r="E368" s="1"/>
      <c r="F368" s="1"/>
      <c r="G368" s="1"/>
      <c r="H368" s="1"/>
      <c r="I368" s="1"/>
      <c r="J368" s="1"/>
      <c r="L368" s="41"/>
      <c r="Q368" s="41"/>
      <c r="AG368" s="1"/>
    </row>
    <row r="369" spans="2:33" x14ac:dyDescent="0.25">
      <c r="B369" s="1"/>
      <c r="C369" s="4"/>
      <c r="D369" s="41"/>
      <c r="E369" s="1"/>
      <c r="F369" s="1"/>
      <c r="G369" s="1"/>
      <c r="H369" s="1"/>
      <c r="I369" s="1"/>
      <c r="J369" s="1"/>
      <c r="L369" s="41"/>
      <c r="Q369" s="41"/>
      <c r="AG369" s="1"/>
    </row>
    <row r="370" spans="2:33" x14ac:dyDescent="0.25">
      <c r="B370" s="1"/>
      <c r="C370" s="4"/>
      <c r="D370" s="41"/>
      <c r="E370" s="1"/>
      <c r="F370" s="1"/>
      <c r="G370" s="1"/>
      <c r="H370" s="1"/>
      <c r="I370" s="1"/>
      <c r="J370" s="1"/>
      <c r="L370" s="41"/>
      <c r="Q370" s="41"/>
      <c r="AG370" s="1"/>
    </row>
    <row r="371" spans="2:33" x14ac:dyDescent="0.25">
      <c r="B371" s="1"/>
      <c r="C371" s="4"/>
      <c r="D371" s="41"/>
      <c r="E371" s="1"/>
      <c r="F371" s="1"/>
      <c r="G371" s="1"/>
      <c r="H371" s="1"/>
      <c r="I371" s="1"/>
      <c r="J371" s="1"/>
      <c r="L371" s="41"/>
      <c r="Q371" s="41"/>
      <c r="AG371" s="1"/>
    </row>
    <row r="372" spans="2:33" x14ac:dyDescent="0.25">
      <c r="B372" s="1"/>
      <c r="C372" s="4"/>
      <c r="D372" s="41"/>
      <c r="E372" s="1"/>
      <c r="F372" s="1"/>
      <c r="G372" s="1"/>
      <c r="H372" s="1"/>
      <c r="I372" s="1"/>
      <c r="J372" s="1"/>
      <c r="L372" s="41"/>
      <c r="Q372" s="41"/>
      <c r="AG372" s="1"/>
    </row>
    <row r="373" spans="2:33" x14ac:dyDescent="0.25">
      <c r="B373" s="1"/>
      <c r="C373" s="4"/>
      <c r="D373" s="41"/>
      <c r="E373" s="1"/>
      <c r="F373" s="1"/>
      <c r="G373" s="1"/>
      <c r="H373" s="1"/>
      <c r="I373" s="1"/>
      <c r="J373" s="1"/>
      <c r="L373" s="41"/>
      <c r="Q373" s="41"/>
      <c r="AG373" s="1"/>
    </row>
    <row r="374" spans="2:33" x14ac:dyDescent="0.25">
      <c r="B374" s="1"/>
      <c r="C374" s="4"/>
      <c r="D374" s="41"/>
      <c r="E374" s="1"/>
      <c r="F374" s="1"/>
      <c r="G374" s="1"/>
      <c r="H374" s="1"/>
      <c r="I374" s="1"/>
      <c r="J374" s="1"/>
      <c r="L374" s="41"/>
      <c r="Q374" s="41"/>
      <c r="AG374" s="1"/>
    </row>
    <row r="375" spans="2:33" x14ac:dyDescent="0.25">
      <c r="B375" s="1"/>
      <c r="C375" s="4"/>
      <c r="D375" s="41"/>
      <c r="E375" s="1"/>
      <c r="F375" s="1"/>
      <c r="G375" s="1"/>
      <c r="H375" s="1"/>
      <c r="I375" s="1"/>
      <c r="J375" s="1"/>
      <c r="L375" s="41"/>
      <c r="Q375" s="41"/>
      <c r="AG375" s="1"/>
    </row>
    <row r="376" spans="2:33" x14ac:dyDescent="0.25">
      <c r="B376" s="1"/>
      <c r="C376" s="4"/>
      <c r="D376" s="41"/>
      <c r="E376" s="1"/>
      <c r="F376" s="1"/>
      <c r="G376" s="1"/>
      <c r="H376" s="1"/>
      <c r="I376" s="1"/>
      <c r="J376" s="1"/>
      <c r="L376" s="41"/>
      <c r="Q376" s="41"/>
      <c r="AG376" s="1"/>
    </row>
    <row r="377" spans="2:33" x14ac:dyDescent="0.25">
      <c r="B377" s="1"/>
      <c r="C377" s="4"/>
      <c r="D377" s="41"/>
      <c r="E377" s="1"/>
      <c r="F377" s="1"/>
      <c r="G377" s="1"/>
      <c r="H377" s="1"/>
      <c r="I377" s="1"/>
      <c r="J377" s="1"/>
      <c r="L377" s="41"/>
      <c r="Q377" s="41"/>
      <c r="AG377" s="1"/>
    </row>
    <row r="378" spans="2:33" x14ac:dyDescent="0.25">
      <c r="B378" s="1"/>
      <c r="C378" s="4"/>
      <c r="D378" s="41"/>
      <c r="E378" s="1"/>
      <c r="F378" s="1"/>
      <c r="G378" s="1"/>
      <c r="H378" s="1"/>
      <c r="I378" s="1"/>
      <c r="J378" s="1"/>
      <c r="L378" s="41"/>
      <c r="Q378" s="41"/>
      <c r="AG378" s="1"/>
    </row>
    <row r="379" spans="2:33" x14ac:dyDescent="0.25">
      <c r="B379" s="1"/>
      <c r="C379" s="4"/>
      <c r="D379" s="41"/>
      <c r="E379" s="1"/>
      <c r="F379" s="1"/>
      <c r="G379" s="1"/>
      <c r="H379" s="1"/>
      <c r="I379" s="1"/>
      <c r="J379" s="1"/>
      <c r="L379" s="41"/>
      <c r="Q379" s="41"/>
      <c r="AG379" s="1"/>
    </row>
    <row r="380" spans="2:33" x14ac:dyDescent="0.25">
      <c r="B380" s="1"/>
      <c r="C380" s="4"/>
      <c r="D380" s="41"/>
      <c r="E380" s="1"/>
      <c r="F380" s="1"/>
      <c r="G380" s="1"/>
      <c r="H380" s="1"/>
      <c r="I380" s="1"/>
      <c r="J380" s="1"/>
      <c r="L380" s="41"/>
      <c r="Q380" s="41"/>
      <c r="AG380" s="1"/>
    </row>
    <row r="381" spans="2:33" x14ac:dyDescent="0.25">
      <c r="B381" s="1"/>
      <c r="C381" s="4"/>
      <c r="D381" s="41"/>
      <c r="E381" s="1"/>
      <c r="F381" s="1"/>
      <c r="G381" s="1"/>
      <c r="H381" s="1"/>
      <c r="I381" s="1"/>
      <c r="J381" s="1"/>
      <c r="L381" s="41"/>
      <c r="Q381" s="41"/>
      <c r="AG381" s="1"/>
    </row>
    <row r="382" spans="2:33" x14ac:dyDescent="0.25">
      <c r="B382" s="1"/>
      <c r="C382" s="4"/>
      <c r="D382" s="41"/>
      <c r="E382" s="1"/>
      <c r="F382" s="1"/>
      <c r="G382" s="1"/>
      <c r="H382" s="1"/>
      <c r="I382" s="1"/>
      <c r="J382" s="1"/>
      <c r="L382" s="41"/>
      <c r="Q382" s="41"/>
      <c r="AG382" s="1"/>
    </row>
    <row r="383" spans="2:33" x14ac:dyDescent="0.25">
      <c r="B383" s="1"/>
      <c r="C383" s="4"/>
      <c r="D383" s="41"/>
      <c r="E383" s="1"/>
      <c r="F383" s="1"/>
      <c r="G383" s="1"/>
      <c r="H383" s="1"/>
      <c r="I383" s="1"/>
      <c r="J383" s="1"/>
      <c r="L383" s="41"/>
      <c r="Q383" s="41"/>
      <c r="AG383" s="1"/>
    </row>
    <row r="384" spans="2:33" x14ac:dyDescent="0.25">
      <c r="B384" s="1"/>
      <c r="C384" s="4"/>
      <c r="D384" s="41"/>
      <c r="E384" s="1"/>
      <c r="F384" s="1"/>
      <c r="G384" s="1"/>
      <c r="H384" s="1"/>
      <c r="I384" s="1"/>
      <c r="J384" s="1"/>
      <c r="L384" s="41"/>
      <c r="Q384" s="41"/>
      <c r="AG384" s="1"/>
    </row>
    <row r="385" spans="2:33" x14ac:dyDescent="0.25">
      <c r="B385" s="1"/>
      <c r="C385" s="4"/>
      <c r="D385" s="41"/>
      <c r="E385" s="1"/>
      <c r="F385" s="1"/>
      <c r="G385" s="1"/>
      <c r="H385" s="1"/>
      <c r="I385" s="1"/>
      <c r="J385" s="1"/>
      <c r="L385" s="41"/>
      <c r="Q385" s="41"/>
      <c r="AG385" s="1"/>
    </row>
    <row r="386" spans="2:33" x14ac:dyDescent="0.25">
      <c r="B386" s="1"/>
      <c r="C386" s="4"/>
      <c r="D386" s="41"/>
      <c r="E386" s="1"/>
      <c r="F386" s="1"/>
      <c r="G386" s="1"/>
      <c r="H386" s="1"/>
      <c r="I386" s="1"/>
      <c r="J386" s="1"/>
      <c r="L386" s="41"/>
      <c r="Q386" s="41"/>
      <c r="AG386" s="1"/>
    </row>
    <row r="387" spans="2:33" x14ac:dyDescent="0.25">
      <c r="B387" s="1"/>
      <c r="C387" s="4"/>
      <c r="D387" s="41"/>
      <c r="E387" s="1"/>
      <c r="F387" s="1"/>
      <c r="G387" s="1"/>
      <c r="H387" s="1"/>
      <c r="I387" s="1"/>
      <c r="J387" s="1"/>
      <c r="L387" s="41"/>
      <c r="Q387" s="41"/>
      <c r="AG387" s="1"/>
    </row>
    <row r="388" spans="2:33" x14ac:dyDescent="0.25">
      <c r="B388" s="1"/>
      <c r="C388" s="4"/>
      <c r="D388" s="41"/>
      <c r="E388" s="1"/>
      <c r="F388" s="1"/>
      <c r="G388" s="1"/>
      <c r="H388" s="1"/>
      <c r="I388" s="1"/>
      <c r="J388" s="1"/>
      <c r="L388" s="41"/>
      <c r="Q388" s="41"/>
      <c r="AG388" s="1"/>
    </row>
    <row r="389" spans="2:33" x14ac:dyDescent="0.25">
      <c r="B389" s="1"/>
      <c r="C389" s="4"/>
      <c r="D389" s="41"/>
      <c r="E389" s="1"/>
      <c r="F389" s="1"/>
      <c r="G389" s="1"/>
      <c r="H389" s="1"/>
      <c r="I389" s="1"/>
      <c r="J389" s="1"/>
      <c r="L389" s="41"/>
      <c r="Q389" s="41"/>
      <c r="AG389" s="1"/>
    </row>
    <row r="390" spans="2:33" x14ac:dyDescent="0.25">
      <c r="B390" s="1"/>
      <c r="C390" s="4"/>
      <c r="D390" s="41"/>
      <c r="E390" s="1"/>
      <c r="F390" s="1"/>
      <c r="G390" s="1"/>
      <c r="H390" s="1"/>
      <c r="I390" s="1"/>
      <c r="J390" s="1"/>
      <c r="L390" s="41"/>
      <c r="Q390" s="41"/>
      <c r="AG390" s="1"/>
    </row>
    <row r="391" spans="2:33" x14ac:dyDescent="0.25">
      <c r="B391" s="1"/>
      <c r="C391" s="4"/>
      <c r="D391" s="41"/>
      <c r="E391" s="1"/>
      <c r="F391" s="1"/>
      <c r="G391" s="1"/>
      <c r="H391" s="1"/>
      <c r="I391" s="1"/>
      <c r="J391" s="1"/>
      <c r="L391" s="41"/>
      <c r="Q391" s="41"/>
      <c r="AG391" s="1"/>
    </row>
    <row r="392" spans="2:33" x14ac:dyDescent="0.25">
      <c r="B392" s="1"/>
      <c r="C392" s="4"/>
      <c r="D392" s="41"/>
      <c r="E392" s="1"/>
      <c r="F392" s="1"/>
      <c r="G392" s="1"/>
      <c r="H392" s="1"/>
      <c r="I392" s="1"/>
      <c r="J392" s="1"/>
      <c r="L392" s="41"/>
      <c r="Q392" s="41"/>
      <c r="AG392" s="1"/>
    </row>
    <row r="393" spans="2:33" x14ac:dyDescent="0.25">
      <c r="B393" s="1"/>
      <c r="C393" s="4"/>
      <c r="D393" s="41"/>
      <c r="E393" s="1"/>
      <c r="F393" s="1"/>
      <c r="G393" s="1"/>
      <c r="H393" s="1"/>
      <c r="I393" s="1"/>
      <c r="J393" s="1"/>
      <c r="L393" s="41"/>
      <c r="Q393" s="41"/>
      <c r="AG393" s="1"/>
    </row>
    <row r="394" spans="2:33" x14ac:dyDescent="0.25">
      <c r="B394" s="1"/>
      <c r="C394" s="4"/>
      <c r="D394" s="41"/>
      <c r="E394" s="1"/>
      <c r="F394" s="1"/>
      <c r="G394" s="1"/>
      <c r="H394" s="1"/>
      <c r="I394" s="1"/>
      <c r="J394" s="1"/>
      <c r="L394" s="41"/>
      <c r="Q394" s="41"/>
      <c r="AG394" s="1"/>
    </row>
    <row r="395" spans="2:33" x14ac:dyDescent="0.25">
      <c r="B395" s="1"/>
      <c r="C395" s="4"/>
      <c r="D395" s="41"/>
      <c r="E395" s="1"/>
      <c r="F395" s="1"/>
      <c r="G395" s="1"/>
      <c r="H395" s="1"/>
      <c r="I395" s="1"/>
      <c r="J395" s="1"/>
      <c r="L395" s="41"/>
      <c r="Q395" s="41"/>
      <c r="AG395" s="1"/>
    </row>
    <row r="396" spans="2:33" x14ac:dyDescent="0.25">
      <c r="B396" s="1"/>
      <c r="C396" s="4"/>
      <c r="D396" s="41"/>
      <c r="E396" s="1"/>
      <c r="F396" s="1"/>
      <c r="G396" s="1"/>
      <c r="H396" s="1"/>
      <c r="I396" s="1"/>
      <c r="J396" s="1"/>
      <c r="L396" s="41"/>
      <c r="Q396" s="41"/>
      <c r="AG396" s="1"/>
    </row>
    <row r="397" spans="2:33" x14ac:dyDescent="0.25">
      <c r="B397" s="1"/>
      <c r="C397" s="4"/>
      <c r="D397" s="41"/>
      <c r="E397" s="1"/>
      <c r="F397" s="1"/>
      <c r="G397" s="1"/>
      <c r="H397" s="1"/>
      <c r="I397" s="1"/>
      <c r="J397" s="1"/>
      <c r="L397" s="41"/>
      <c r="Q397" s="41"/>
      <c r="AG397" s="1"/>
    </row>
    <row r="398" spans="2:33" x14ac:dyDescent="0.25">
      <c r="B398" s="1"/>
      <c r="C398" s="4"/>
      <c r="D398" s="41"/>
      <c r="E398" s="1"/>
      <c r="F398" s="1"/>
      <c r="G398" s="1"/>
      <c r="H398" s="1"/>
      <c r="I398" s="1"/>
      <c r="J398" s="1"/>
      <c r="L398" s="41"/>
      <c r="Q398" s="41"/>
      <c r="AG398" s="1"/>
    </row>
    <row r="399" spans="2:33" x14ac:dyDescent="0.25">
      <c r="B399" s="1"/>
      <c r="C399" s="4"/>
      <c r="D399" s="41"/>
      <c r="E399" s="1"/>
      <c r="F399" s="1"/>
      <c r="G399" s="1"/>
      <c r="H399" s="1"/>
      <c r="I399" s="1"/>
      <c r="J399" s="1"/>
      <c r="L399" s="41"/>
      <c r="Q399" s="41"/>
      <c r="AG399" s="1"/>
    </row>
    <row r="400" spans="2:33" x14ac:dyDescent="0.25">
      <c r="B400" s="1"/>
      <c r="C400" s="4"/>
      <c r="D400" s="41"/>
      <c r="E400" s="1"/>
      <c r="F400" s="1"/>
      <c r="G400" s="1"/>
      <c r="H400" s="1"/>
      <c r="I400" s="1"/>
      <c r="J400" s="1"/>
      <c r="L400" s="41"/>
      <c r="Q400" s="41"/>
      <c r="AG400" s="1"/>
    </row>
    <row r="401" spans="2:33" x14ac:dyDescent="0.25">
      <c r="B401" s="1"/>
      <c r="C401" s="4"/>
      <c r="D401" s="41"/>
      <c r="E401" s="1"/>
      <c r="F401" s="1"/>
      <c r="G401" s="1"/>
      <c r="H401" s="1"/>
      <c r="I401" s="1"/>
      <c r="J401" s="1"/>
      <c r="L401" s="41"/>
      <c r="Q401" s="41"/>
      <c r="AG401" s="1"/>
    </row>
    <row r="402" spans="2:33" x14ac:dyDescent="0.25">
      <c r="B402" s="1"/>
      <c r="C402" s="4"/>
      <c r="D402" s="41"/>
      <c r="E402" s="1"/>
      <c r="F402" s="1"/>
      <c r="G402" s="1"/>
      <c r="H402" s="1"/>
      <c r="I402" s="1"/>
      <c r="J402" s="1"/>
      <c r="L402" s="41"/>
      <c r="Q402" s="41"/>
      <c r="AG402" s="1"/>
    </row>
    <row r="403" spans="2:33" x14ac:dyDescent="0.25">
      <c r="B403" s="1"/>
      <c r="C403" s="4"/>
      <c r="D403" s="41"/>
      <c r="E403" s="1"/>
      <c r="F403" s="1"/>
      <c r="G403" s="1"/>
      <c r="H403" s="1"/>
      <c r="I403" s="1"/>
      <c r="J403" s="1"/>
      <c r="L403" s="41"/>
      <c r="Q403" s="41"/>
      <c r="AG403" s="1"/>
    </row>
    <row r="404" spans="2:33" x14ac:dyDescent="0.25">
      <c r="B404" s="1"/>
      <c r="C404" s="4"/>
      <c r="D404" s="41"/>
      <c r="E404" s="1"/>
      <c r="F404" s="1"/>
      <c r="G404" s="1"/>
      <c r="H404" s="1"/>
      <c r="I404" s="1"/>
      <c r="J404" s="1"/>
      <c r="L404" s="41"/>
      <c r="Q404" s="41"/>
      <c r="AG404" s="1"/>
    </row>
    <row r="405" spans="2:33" x14ac:dyDescent="0.25">
      <c r="B405" s="1"/>
      <c r="C405" s="4"/>
      <c r="D405" s="41"/>
      <c r="E405" s="1"/>
      <c r="F405" s="1"/>
      <c r="G405" s="1"/>
      <c r="H405" s="1"/>
      <c r="I405" s="1"/>
      <c r="J405" s="1"/>
      <c r="L405" s="41"/>
      <c r="Q405" s="41"/>
      <c r="AG405" s="1"/>
    </row>
    <row r="406" spans="2:33" x14ac:dyDescent="0.25">
      <c r="B406" s="1"/>
      <c r="C406" s="4"/>
      <c r="D406" s="41"/>
      <c r="E406" s="1"/>
      <c r="F406" s="1"/>
      <c r="G406" s="1"/>
      <c r="H406" s="1"/>
      <c r="I406" s="1"/>
      <c r="J406" s="1"/>
      <c r="L406" s="41"/>
      <c r="Q406" s="41"/>
      <c r="AG406" s="1"/>
    </row>
    <row r="407" spans="2:33" x14ac:dyDescent="0.25">
      <c r="B407" s="1"/>
      <c r="C407" s="4"/>
      <c r="D407" s="41"/>
      <c r="E407" s="1"/>
      <c r="F407" s="1"/>
      <c r="G407" s="1"/>
      <c r="H407" s="1"/>
      <c r="I407" s="1"/>
      <c r="J407" s="1"/>
      <c r="L407" s="41"/>
      <c r="Q407" s="41"/>
      <c r="AG407" s="1"/>
    </row>
    <row r="408" spans="2:33" x14ac:dyDescent="0.25">
      <c r="B408" s="1"/>
      <c r="C408" s="4"/>
      <c r="D408" s="41"/>
      <c r="E408" s="1"/>
      <c r="F408" s="1"/>
      <c r="G408" s="1"/>
      <c r="H408" s="1"/>
      <c r="I408" s="1"/>
      <c r="J408" s="1"/>
      <c r="L408" s="41"/>
      <c r="Q408" s="41"/>
      <c r="AG408" s="1"/>
    </row>
    <row r="409" spans="2:33" x14ac:dyDescent="0.25">
      <c r="B409" s="1"/>
      <c r="C409" s="4"/>
      <c r="D409" s="41"/>
      <c r="E409" s="1"/>
      <c r="F409" s="1"/>
      <c r="G409" s="1"/>
      <c r="H409" s="1"/>
      <c r="I409" s="1"/>
      <c r="J409" s="1"/>
      <c r="L409" s="41"/>
      <c r="Q409" s="41"/>
      <c r="AG409" s="1"/>
    </row>
    <row r="410" spans="2:33" x14ac:dyDescent="0.25">
      <c r="B410" s="1"/>
      <c r="C410" s="4"/>
      <c r="D410" s="41"/>
      <c r="E410" s="1"/>
      <c r="F410" s="1"/>
      <c r="G410" s="1"/>
      <c r="H410" s="1"/>
      <c r="I410" s="1"/>
      <c r="J410" s="1"/>
      <c r="L410" s="41"/>
      <c r="Q410" s="41"/>
      <c r="AG410" s="1"/>
    </row>
    <row r="411" spans="2:33" x14ac:dyDescent="0.25">
      <c r="B411" s="1"/>
      <c r="C411" s="4"/>
      <c r="D411" s="41"/>
      <c r="E411" s="1"/>
      <c r="F411" s="1"/>
      <c r="G411" s="1"/>
      <c r="H411" s="1"/>
      <c r="I411" s="1"/>
      <c r="J411" s="1"/>
      <c r="L411" s="41"/>
      <c r="Q411" s="41"/>
      <c r="AG411" s="1"/>
    </row>
    <row r="412" spans="2:33" x14ac:dyDescent="0.25">
      <c r="B412" s="1"/>
      <c r="C412" s="4"/>
      <c r="D412" s="41"/>
      <c r="E412" s="1"/>
      <c r="F412" s="1"/>
      <c r="G412" s="1"/>
      <c r="H412" s="1"/>
      <c r="I412" s="1"/>
      <c r="J412" s="1"/>
      <c r="L412" s="41"/>
      <c r="Q412" s="41"/>
      <c r="AG412" s="1"/>
    </row>
    <row r="413" spans="2:33" x14ac:dyDescent="0.25">
      <c r="B413" s="1"/>
      <c r="C413" s="4"/>
      <c r="D413" s="41"/>
      <c r="E413" s="1"/>
      <c r="F413" s="1"/>
      <c r="G413" s="1"/>
      <c r="H413" s="1"/>
      <c r="I413" s="1"/>
      <c r="J413" s="1"/>
      <c r="L413" s="41"/>
      <c r="Q413" s="41"/>
      <c r="AG413" s="1"/>
    </row>
    <row r="414" spans="2:33" x14ac:dyDescent="0.25">
      <c r="B414" s="1"/>
      <c r="C414" s="4"/>
      <c r="D414" s="41"/>
      <c r="E414" s="1"/>
      <c r="F414" s="1"/>
      <c r="G414" s="1"/>
      <c r="H414" s="1"/>
      <c r="I414" s="1"/>
      <c r="J414" s="1"/>
      <c r="L414" s="41"/>
      <c r="Q414" s="41"/>
      <c r="AG414" s="1"/>
    </row>
    <row r="415" spans="2:33" x14ac:dyDescent="0.25">
      <c r="B415" s="1"/>
      <c r="C415" s="4"/>
      <c r="D415" s="41"/>
      <c r="E415" s="1"/>
      <c r="F415" s="1"/>
      <c r="G415" s="1"/>
      <c r="H415" s="1"/>
      <c r="I415" s="1"/>
      <c r="J415" s="1"/>
      <c r="L415" s="41"/>
      <c r="Q415" s="41"/>
      <c r="AG415" s="1"/>
    </row>
    <row r="416" spans="2:33" x14ac:dyDescent="0.25">
      <c r="B416" s="1"/>
      <c r="C416" s="4"/>
      <c r="D416" s="41"/>
      <c r="E416" s="1"/>
      <c r="F416" s="1"/>
      <c r="G416" s="1"/>
      <c r="H416" s="1"/>
      <c r="I416" s="1"/>
      <c r="J416" s="1"/>
      <c r="L416" s="41"/>
      <c r="Q416" s="41"/>
      <c r="AG416" s="1"/>
    </row>
    <row r="417" spans="2:33" x14ac:dyDescent="0.25">
      <c r="B417" s="1"/>
      <c r="C417" s="4"/>
      <c r="D417" s="41"/>
      <c r="E417" s="1"/>
      <c r="F417" s="1"/>
      <c r="G417" s="1"/>
      <c r="H417" s="1"/>
      <c r="I417" s="1"/>
      <c r="J417" s="1"/>
      <c r="L417" s="41"/>
      <c r="Q417" s="41"/>
      <c r="AG417" s="1"/>
    </row>
    <row r="418" spans="2:33" x14ac:dyDescent="0.25">
      <c r="B418" s="1"/>
      <c r="C418" s="4"/>
      <c r="D418" s="41"/>
      <c r="E418" s="1"/>
      <c r="F418" s="1"/>
      <c r="G418" s="1"/>
      <c r="H418" s="1"/>
      <c r="I418" s="1"/>
      <c r="J418" s="1"/>
      <c r="L418" s="41"/>
      <c r="Q418" s="41"/>
      <c r="AG418" s="1"/>
    </row>
    <row r="419" spans="2:33" x14ac:dyDescent="0.25">
      <c r="B419" s="1"/>
      <c r="C419" s="4"/>
      <c r="D419" s="41"/>
      <c r="E419" s="1"/>
      <c r="F419" s="1"/>
      <c r="G419" s="1"/>
      <c r="H419" s="1"/>
      <c r="I419" s="1"/>
      <c r="J419" s="1"/>
      <c r="L419" s="41"/>
      <c r="Q419" s="41"/>
      <c r="AG419" s="1"/>
    </row>
    <row r="420" spans="2:33" x14ac:dyDescent="0.25">
      <c r="B420" s="1"/>
      <c r="C420" s="4"/>
      <c r="D420" s="41"/>
      <c r="E420" s="1"/>
      <c r="F420" s="1"/>
      <c r="G420" s="1"/>
      <c r="H420" s="1"/>
      <c r="I420" s="1"/>
      <c r="J420" s="1"/>
      <c r="L420" s="41"/>
      <c r="Q420" s="41"/>
      <c r="AG420" s="1"/>
    </row>
    <row r="421" spans="2:33" x14ac:dyDescent="0.25">
      <c r="B421" s="1"/>
      <c r="C421" s="4"/>
      <c r="D421" s="41"/>
      <c r="E421" s="1"/>
      <c r="F421" s="1"/>
      <c r="G421" s="1"/>
      <c r="H421" s="1"/>
      <c r="I421" s="1"/>
      <c r="J421" s="1"/>
      <c r="L421" s="41"/>
      <c r="Q421" s="41"/>
      <c r="AG421" s="1"/>
    </row>
    <row r="422" spans="2:33" x14ac:dyDescent="0.25">
      <c r="B422" s="1"/>
      <c r="C422" s="4"/>
      <c r="D422" s="41"/>
      <c r="E422" s="1"/>
      <c r="F422" s="1"/>
      <c r="G422" s="1"/>
      <c r="H422" s="1"/>
      <c r="I422" s="1"/>
      <c r="J422" s="1"/>
      <c r="L422" s="41"/>
      <c r="Q422" s="41"/>
      <c r="AG422" s="1"/>
    </row>
    <row r="423" spans="2:33" x14ac:dyDescent="0.25">
      <c r="B423" s="1"/>
      <c r="C423" s="4"/>
      <c r="D423" s="41"/>
      <c r="E423" s="1"/>
      <c r="F423" s="1"/>
      <c r="G423" s="1"/>
      <c r="H423" s="1"/>
      <c r="I423" s="1"/>
      <c r="J423" s="1"/>
      <c r="L423" s="41"/>
      <c r="Q423" s="41"/>
      <c r="AG423" s="1"/>
    </row>
    <row r="424" spans="2:33" x14ac:dyDescent="0.25">
      <c r="B424" s="1"/>
      <c r="C424" s="4"/>
      <c r="D424" s="41"/>
      <c r="E424" s="1"/>
      <c r="F424" s="1"/>
      <c r="G424" s="1"/>
      <c r="H424" s="1"/>
      <c r="I424" s="1"/>
      <c r="J424" s="1"/>
      <c r="L424" s="41"/>
      <c r="Q424" s="41"/>
      <c r="AG424" s="1"/>
    </row>
    <row r="425" spans="2:33" x14ac:dyDescent="0.25">
      <c r="B425" s="1"/>
      <c r="C425" s="4"/>
      <c r="D425" s="41"/>
      <c r="E425" s="1"/>
      <c r="F425" s="1"/>
      <c r="G425" s="1"/>
      <c r="H425" s="1"/>
      <c r="I425" s="1"/>
      <c r="J425" s="1"/>
      <c r="L425" s="41"/>
      <c r="Q425" s="41"/>
      <c r="AG425" s="1"/>
    </row>
    <row r="426" spans="2:33" x14ac:dyDescent="0.25">
      <c r="B426" s="1"/>
      <c r="C426" s="4"/>
      <c r="D426" s="41"/>
      <c r="E426" s="1"/>
      <c r="F426" s="1"/>
      <c r="G426" s="1"/>
      <c r="H426" s="1"/>
      <c r="I426" s="1"/>
      <c r="J426" s="1"/>
      <c r="L426" s="41"/>
      <c r="Q426" s="41"/>
      <c r="AG426" s="1"/>
    </row>
    <row r="427" spans="2:33" x14ac:dyDescent="0.25">
      <c r="B427" s="1"/>
      <c r="C427" s="4"/>
      <c r="D427" s="41"/>
      <c r="E427" s="1"/>
      <c r="F427" s="1"/>
      <c r="G427" s="1"/>
      <c r="H427" s="1"/>
      <c r="I427" s="1"/>
      <c r="J427" s="1"/>
      <c r="L427" s="41"/>
      <c r="Q427" s="41"/>
      <c r="AG427" s="1"/>
    </row>
    <row r="428" spans="2:33" x14ac:dyDescent="0.25">
      <c r="B428" s="1"/>
      <c r="C428" s="4"/>
      <c r="D428" s="41"/>
      <c r="E428" s="1"/>
      <c r="F428" s="1"/>
      <c r="G428" s="1"/>
      <c r="H428" s="1"/>
      <c r="I428" s="1"/>
      <c r="J428" s="1"/>
      <c r="L428" s="41"/>
      <c r="Q428" s="41"/>
      <c r="AG428" s="1"/>
    </row>
    <row r="429" spans="2:33" x14ac:dyDescent="0.25">
      <c r="B429" s="1"/>
      <c r="C429" s="4"/>
      <c r="D429" s="41"/>
      <c r="E429" s="1"/>
      <c r="F429" s="1"/>
      <c r="G429" s="1"/>
      <c r="H429" s="1"/>
      <c r="I429" s="1"/>
      <c r="J429" s="1"/>
      <c r="L429" s="41"/>
      <c r="Q429" s="41"/>
      <c r="AG429" s="1"/>
    </row>
    <row r="430" spans="2:33" x14ac:dyDescent="0.25">
      <c r="B430" s="1"/>
      <c r="C430" s="4"/>
      <c r="D430" s="41"/>
      <c r="E430" s="1"/>
      <c r="F430" s="1"/>
      <c r="G430" s="1"/>
      <c r="H430" s="1"/>
      <c r="I430" s="1"/>
      <c r="J430" s="1"/>
      <c r="L430" s="41"/>
      <c r="Q430" s="41"/>
      <c r="AG430" s="1"/>
    </row>
    <row r="431" spans="2:33" x14ac:dyDescent="0.25">
      <c r="B431" s="1"/>
      <c r="C431" s="4"/>
      <c r="D431" s="41"/>
      <c r="E431" s="1"/>
      <c r="F431" s="1"/>
      <c r="G431" s="1"/>
      <c r="H431" s="1"/>
      <c r="I431" s="1"/>
      <c r="J431" s="1"/>
      <c r="L431" s="41"/>
      <c r="Q431" s="41"/>
      <c r="AG431" s="1"/>
    </row>
    <row r="432" spans="2:33" x14ac:dyDescent="0.25">
      <c r="B432" s="1"/>
      <c r="C432" s="4"/>
      <c r="D432" s="41"/>
      <c r="E432" s="1"/>
      <c r="F432" s="1"/>
      <c r="G432" s="1"/>
      <c r="H432" s="1"/>
      <c r="I432" s="1"/>
      <c r="J432" s="1"/>
      <c r="L432" s="41"/>
      <c r="Q432" s="41"/>
      <c r="AG432" s="1"/>
    </row>
    <row r="433" spans="2:33" x14ac:dyDescent="0.25">
      <c r="B433" s="1"/>
      <c r="C433" s="4"/>
      <c r="D433" s="41"/>
      <c r="E433" s="1"/>
      <c r="F433" s="1"/>
      <c r="G433" s="1"/>
      <c r="H433" s="1"/>
      <c r="I433" s="1"/>
      <c r="J433" s="1"/>
      <c r="L433" s="41"/>
      <c r="Q433" s="41"/>
      <c r="AG433" s="1"/>
    </row>
    <row r="434" spans="2:33" x14ac:dyDescent="0.25">
      <c r="B434" s="1"/>
      <c r="C434" s="4"/>
      <c r="D434" s="41"/>
      <c r="E434" s="1"/>
      <c r="F434" s="1"/>
      <c r="G434" s="1"/>
      <c r="H434" s="1"/>
      <c r="I434" s="1"/>
      <c r="J434" s="1"/>
      <c r="L434" s="41"/>
      <c r="Q434" s="41"/>
      <c r="AG434" s="1"/>
    </row>
    <row r="435" spans="2:33" x14ac:dyDescent="0.25">
      <c r="B435" s="1"/>
      <c r="C435" s="4"/>
      <c r="D435" s="41"/>
      <c r="E435" s="1"/>
      <c r="F435" s="1"/>
      <c r="G435" s="1"/>
      <c r="H435" s="1"/>
      <c r="I435" s="1"/>
      <c r="J435" s="1"/>
      <c r="L435" s="41"/>
      <c r="Q435" s="41"/>
      <c r="AG435" s="1"/>
    </row>
    <row r="436" spans="2:33" x14ac:dyDescent="0.25">
      <c r="B436" s="1"/>
      <c r="C436" s="4"/>
      <c r="D436" s="41"/>
      <c r="E436" s="1"/>
      <c r="F436" s="1"/>
      <c r="G436" s="1"/>
      <c r="H436" s="1"/>
      <c r="I436" s="1"/>
      <c r="J436" s="1"/>
      <c r="L436" s="41"/>
      <c r="Q436" s="41"/>
      <c r="AG436" s="1"/>
    </row>
    <row r="437" spans="2:33" x14ac:dyDescent="0.25">
      <c r="B437" s="1"/>
      <c r="C437" s="4"/>
      <c r="D437" s="41"/>
      <c r="E437" s="1"/>
      <c r="F437" s="1"/>
      <c r="G437" s="1"/>
      <c r="H437" s="1"/>
      <c r="I437" s="1"/>
      <c r="J437" s="1"/>
      <c r="L437" s="41"/>
      <c r="Q437" s="41"/>
      <c r="AG437" s="1"/>
    </row>
    <row r="438" spans="2:33" x14ac:dyDescent="0.25">
      <c r="B438" s="1"/>
      <c r="C438" s="4"/>
      <c r="D438" s="41"/>
      <c r="E438" s="1"/>
      <c r="F438" s="1"/>
      <c r="G438" s="1"/>
      <c r="H438" s="1"/>
      <c r="I438" s="1"/>
      <c r="J438" s="1"/>
      <c r="L438" s="41"/>
      <c r="Q438" s="41"/>
      <c r="AG438" s="1"/>
    </row>
    <row r="439" spans="2:33" x14ac:dyDescent="0.25">
      <c r="B439" s="1"/>
      <c r="C439" s="4"/>
      <c r="D439" s="41"/>
      <c r="E439" s="1"/>
      <c r="F439" s="1"/>
      <c r="G439" s="1"/>
      <c r="H439" s="1"/>
      <c r="I439" s="1"/>
      <c r="J439" s="1"/>
      <c r="L439" s="41"/>
      <c r="Q439" s="41"/>
      <c r="AG439" s="1"/>
    </row>
    <row r="440" spans="2:33" x14ac:dyDescent="0.25">
      <c r="B440" s="1"/>
      <c r="C440" s="4"/>
      <c r="D440" s="41"/>
      <c r="E440" s="1"/>
      <c r="F440" s="1"/>
      <c r="G440" s="1"/>
      <c r="H440" s="1"/>
      <c r="I440" s="1"/>
      <c r="J440" s="1"/>
      <c r="L440" s="41"/>
      <c r="Q440" s="41"/>
      <c r="AG440" s="1"/>
    </row>
    <row r="441" spans="2:33" x14ac:dyDescent="0.25">
      <c r="B441" s="1"/>
      <c r="C441" s="4"/>
      <c r="D441" s="41"/>
      <c r="E441" s="1"/>
      <c r="F441" s="1"/>
      <c r="G441" s="1"/>
      <c r="H441" s="1"/>
      <c r="I441" s="1"/>
      <c r="J441" s="1"/>
      <c r="L441" s="41"/>
      <c r="Q441" s="41"/>
      <c r="AG441" s="1"/>
    </row>
    <row r="442" spans="2:33" x14ac:dyDescent="0.25">
      <c r="B442" s="1"/>
      <c r="C442" s="4"/>
      <c r="D442" s="41"/>
      <c r="E442" s="1"/>
      <c r="F442" s="1"/>
      <c r="G442" s="1"/>
      <c r="H442" s="1"/>
      <c r="I442" s="1"/>
      <c r="J442" s="1"/>
      <c r="L442" s="41"/>
      <c r="Q442" s="41"/>
      <c r="AG442" s="1"/>
    </row>
    <row r="443" spans="2:33" x14ac:dyDescent="0.25">
      <c r="B443" s="1"/>
      <c r="C443" s="4"/>
      <c r="D443" s="41"/>
      <c r="E443" s="1"/>
      <c r="F443" s="1"/>
      <c r="G443" s="1"/>
      <c r="H443" s="1"/>
      <c r="I443" s="1"/>
      <c r="J443" s="1"/>
      <c r="L443" s="41"/>
      <c r="Q443" s="41"/>
      <c r="AG443" s="1"/>
    </row>
    <row r="444" spans="2:33" x14ac:dyDescent="0.25">
      <c r="B444" s="1"/>
      <c r="C444" s="4"/>
      <c r="D444" s="41"/>
      <c r="E444" s="1"/>
      <c r="F444" s="1"/>
      <c r="G444" s="1"/>
      <c r="H444" s="1"/>
      <c r="I444" s="1"/>
      <c r="J444" s="1"/>
      <c r="L444" s="41"/>
      <c r="Q444" s="41"/>
      <c r="AG444" s="1"/>
    </row>
    <row r="445" spans="2:33" x14ac:dyDescent="0.25">
      <c r="B445" s="1"/>
      <c r="C445" s="4"/>
      <c r="D445" s="41"/>
      <c r="E445" s="1"/>
      <c r="F445" s="1"/>
      <c r="G445" s="1"/>
      <c r="H445" s="1"/>
      <c r="I445" s="1"/>
      <c r="J445" s="1"/>
      <c r="L445" s="41"/>
      <c r="Q445" s="41"/>
      <c r="AG445" s="1"/>
    </row>
    <row r="446" spans="2:33" x14ac:dyDescent="0.25">
      <c r="B446" s="1"/>
      <c r="C446" s="4"/>
      <c r="D446" s="41"/>
      <c r="E446" s="1"/>
      <c r="F446" s="1"/>
      <c r="G446" s="1"/>
      <c r="H446" s="1"/>
      <c r="I446" s="1"/>
      <c r="J446" s="1"/>
      <c r="L446" s="41"/>
      <c r="Q446" s="41"/>
      <c r="AG446" s="1"/>
    </row>
    <row r="447" spans="2:33" x14ac:dyDescent="0.25">
      <c r="B447" s="1"/>
      <c r="C447" s="4"/>
      <c r="D447" s="41"/>
      <c r="E447" s="1"/>
      <c r="F447" s="1"/>
      <c r="G447" s="1"/>
      <c r="H447" s="1"/>
      <c r="I447" s="1"/>
      <c r="J447" s="1"/>
      <c r="L447" s="41"/>
      <c r="Q447" s="41"/>
      <c r="AG447" s="1"/>
    </row>
    <row r="448" spans="2:33" x14ac:dyDescent="0.25">
      <c r="B448" s="1"/>
      <c r="C448" s="4"/>
      <c r="D448" s="41"/>
      <c r="E448" s="1"/>
      <c r="F448" s="1"/>
      <c r="G448" s="1"/>
      <c r="H448" s="1"/>
      <c r="I448" s="1"/>
      <c r="J448" s="1"/>
      <c r="L448" s="41"/>
      <c r="Q448" s="41"/>
      <c r="AG448" s="1"/>
    </row>
    <row r="449" spans="2:33" x14ac:dyDescent="0.25">
      <c r="B449" s="1"/>
      <c r="C449" s="4"/>
      <c r="D449" s="41"/>
      <c r="E449" s="1"/>
      <c r="F449" s="1"/>
      <c r="G449" s="1"/>
      <c r="H449" s="1"/>
      <c r="I449" s="1"/>
      <c r="J449" s="1"/>
      <c r="L449" s="41"/>
      <c r="Q449" s="41"/>
      <c r="AG449" s="1"/>
    </row>
    <row r="450" spans="2:33" x14ac:dyDescent="0.25">
      <c r="B450" s="1"/>
      <c r="C450" s="4"/>
      <c r="D450" s="41"/>
      <c r="E450" s="1"/>
      <c r="F450" s="1"/>
      <c r="G450" s="1"/>
      <c r="H450" s="1"/>
      <c r="I450" s="1"/>
      <c r="J450" s="1"/>
      <c r="L450" s="41"/>
      <c r="Q450" s="41"/>
      <c r="AG450" s="1"/>
    </row>
    <row r="451" spans="2:33" x14ac:dyDescent="0.25">
      <c r="B451" s="1"/>
      <c r="C451" s="4"/>
      <c r="D451" s="41"/>
      <c r="E451" s="1"/>
      <c r="F451" s="1"/>
      <c r="G451" s="1"/>
      <c r="H451" s="1"/>
      <c r="I451" s="1"/>
      <c r="J451" s="1"/>
      <c r="L451" s="41"/>
      <c r="Q451" s="41"/>
      <c r="AG451" s="1"/>
    </row>
    <row r="452" spans="2:33" x14ac:dyDescent="0.25">
      <c r="B452" s="1"/>
      <c r="C452" s="4"/>
      <c r="D452" s="41"/>
      <c r="E452" s="1"/>
      <c r="F452" s="1"/>
      <c r="G452" s="1"/>
      <c r="H452" s="1"/>
      <c r="I452" s="1"/>
      <c r="J452" s="1"/>
      <c r="L452" s="41"/>
      <c r="Q452" s="41"/>
      <c r="AG452" s="1"/>
    </row>
    <row r="453" spans="2:33" x14ac:dyDescent="0.25">
      <c r="B453" s="1"/>
      <c r="C453" s="4"/>
      <c r="D453" s="41"/>
      <c r="E453" s="1"/>
      <c r="F453" s="1"/>
      <c r="G453" s="1"/>
      <c r="H453" s="1"/>
      <c r="I453" s="1"/>
      <c r="J453" s="1"/>
      <c r="L453" s="41"/>
      <c r="Q453" s="41"/>
      <c r="AG453" s="1"/>
    </row>
    <row r="454" spans="2:33" x14ac:dyDescent="0.25">
      <c r="B454" s="1"/>
      <c r="C454" s="4"/>
      <c r="D454" s="41"/>
      <c r="E454" s="1"/>
      <c r="F454" s="1"/>
      <c r="G454" s="1"/>
      <c r="H454" s="1"/>
      <c r="I454" s="1"/>
      <c r="J454" s="1"/>
      <c r="L454" s="41"/>
      <c r="Q454" s="41"/>
      <c r="AG454" s="1"/>
    </row>
    <row r="455" spans="2:33" x14ac:dyDescent="0.25">
      <c r="B455" s="1"/>
      <c r="C455" s="4"/>
      <c r="D455" s="41"/>
      <c r="E455" s="1"/>
      <c r="F455" s="1"/>
      <c r="G455" s="1"/>
      <c r="H455" s="1"/>
      <c r="I455" s="1"/>
      <c r="J455" s="1"/>
      <c r="L455" s="41"/>
      <c r="Q455" s="41"/>
      <c r="AG455" s="1"/>
    </row>
    <row r="456" spans="2:33" x14ac:dyDescent="0.25">
      <c r="B456" s="1"/>
      <c r="C456" s="4"/>
      <c r="D456" s="41"/>
      <c r="E456" s="1"/>
      <c r="F456" s="1"/>
      <c r="G456" s="1"/>
      <c r="H456" s="1"/>
      <c r="I456" s="1"/>
      <c r="J456" s="1"/>
      <c r="L456" s="41"/>
      <c r="Q456" s="41"/>
      <c r="AG456" s="1"/>
    </row>
    <row r="457" spans="2:33" x14ac:dyDescent="0.25">
      <c r="B457" s="1"/>
      <c r="C457" s="4"/>
      <c r="D457" s="41"/>
      <c r="E457" s="1"/>
      <c r="F457" s="1"/>
      <c r="G457" s="1"/>
      <c r="H457" s="1"/>
      <c r="I457" s="1"/>
      <c r="J457" s="1"/>
      <c r="L457" s="41"/>
      <c r="Q457" s="41"/>
      <c r="AG457" s="1"/>
    </row>
    <row r="458" spans="2:33" x14ac:dyDescent="0.25">
      <c r="B458" s="1"/>
      <c r="C458" s="4"/>
      <c r="D458" s="41"/>
      <c r="E458" s="1"/>
      <c r="F458" s="1"/>
      <c r="G458" s="1"/>
      <c r="H458" s="1"/>
      <c r="I458" s="1"/>
      <c r="J458" s="1"/>
      <c r="L458" s="41"/>
      <c r="Q458" s="41"/>
      <c r="AG458" s="1"/>
    </row>
    <row r="459" spans="2:33" x14ac:dyDescent="0.25">
      <c r="B459" s="1"/>
      <c r="C459" s="4"/>
      <c r="D459" s="41"/>
      <c r="E459" s="1"/>
      <c r="F459" s="1"/>
      <c r="G459" s="1"/>
      <c r="H459" s="1"/>
      <c r="I459" s="1"/>
      <c r="J459" s="1"/>
      <c r="L459" s="41"/>
      <c r="Q459" s="41"/>
      <c r="AG459" s="1"/>
    </row>
    <row r="460" spans="2:33" x14ac:dyDescent="0.25">
      <c r="B460" s="1"/>
      <c r="C460" s="4"/>
      <c r="D460" s="41"/>
      <c r="E460" s="1"/>
      <c r="F460" s="1"/>
      <c r="G460" s="1"/>
      <c r="H460" s="1"/>
      <c r="I460" s="1"/>
      <c r="J460" s="1"/>
      <c r="L460" s="41"/>
      <c r="Q460" s="41"/>
      <c r="AG460" s="1"/>
    </row>
    <row r="461" spans="2:33" x14ac:dyDescent="0.25">
      <c r="B461" s="1"/>
      <c r="C461" s="4"/>
      <c r="D461" s="41"/>
      <c r="E461" s="1"/>
      <c r="F461" s="1"/>
      <c r="G461" s="1"/>
      <c r="H461" s="1"/>
      <c r="I461" s="1"/>
      <c r="J461" s="1"/>
      <c r="L461" s="41"/>
      <c r="Q461" s="41"/>
      <c r="AG461" s="1"/>
    </row>
    <row r="462" spans="2:33" x14ac:dyDescent="0.25">
      <c r="B462" s="1"/>
      <c r="C462" s="4"/>
      <c r="D462" s="41"/>
      <c r="E462" s="1"/>
      <c r="F462" s="1"/>
      <c r="G462" s="1"/>
      <c r="H462" s="1"/>
      <c r="I462" s="1"/>
      <c r="J462" s="1"/>
      <c r="L462" s="41"/>
      <c r="Q462" s="41"/>
      <c r="AG462" s="1"/>
    </row>
    <row r="463" spans="2:33" x14ac:dyDescent="0.25">
      <c r="B463" s="1"/>
      <c r="C463" s="4"/>
      <c r="D463" s="41"/>
      <c r="E463" s="1"/>
      <c r="F463" s="1"/>
      <c r="G463" s="1"/>
      <c r="H463" s="1"/>
      <c r="I463" s="1"/>
      <c r="J463" s="1"/>
      <c r="L463" s="41"/>
      <c r="Q463" s="41"/>
      <c r="AG463" s="1"/>
    </row>
    <row r="464" spans="2:33" x14ac:dyDescent="0.25">
      <c r="B464" s="1"/>
      <c r="C464" s="4"/>
      <c r="D464" s="41"/>
      <c r="E464" s="1"/>
      <c r="F464" s="1"/>
      <c r="G464" s="1"/>
      <c r="H464" s="1"/>
      <c r="I464" s="1"/>
      <c r="J464" s="1"/>
      <c r="L464" s="41"/>
      <c r="Q464" s="41"/>
      <c r="AG464" s="1"/>
    </row>
    <row r="465" spans="2:33" x14ac:dyDescent="0.25">
      <c r="B465" s="1"/>
      <c r="C465" s="4"/>
      <c r="D465" s="41"/>
      <c r="E465" s="1"/>
      <c r="F465" s="1"/>
      <c r="G465" s="1"/>
      <c r="H465" s="1"/>
      <c r="I465" s="1"/>
      <c r="J465" s="1"/>
      <c r="L465" s="41"/>
      <c r="Q465" s="41"/>
      <c r="AG465" s="1"/>
    </row>
    <row r="466" spans="2:33" x14ac:dyDescent="0.25">
      <c r="B466" s="1"/>
      <c r="C466" s="4"/>
      <c r="D466" s="41"/>
      <c r="E466" s="1"/>
      <c r="F466" s="1"/>
      <c r="G466" s="1"/>
      <c r="H466" s="1"/>
      <c r="I466" s="1"/>
      <c r="J466" s="1"/>
      <c r="L466" s="41"/>
      <c r="Q466" s="41"/>
      <c r="AG466" s="1"/>
    </row>
    <row r="467" spans="2:33" x14ac:dyDescent="0.25">
      <c r="B467" s="1"/>
      <c r="C467" s="4"/>
      <c r="D467" s="41"/>
      <c r="E467" s="1"/>
      <c r="F467" s="1"/>
      <c r="G467" s="1"/>
      <c r="H467" s="1"/>
      <c r="I467" s="1"/>
      <c r="J467" s="1"/>
      <c r="L467" s="41"/>
      <c r="Q467" s="41"/>
      <c r="AG467" s="1"/>
    </row>
    <row r="468" spans="2:33" x14ac:dyDescent="0.25">
      <c r="B468" s="1"/>
      <c r="C468" s="4"/>
      <c r="D468" s="41"/>
      <c r="E468" s="1"/>
      <c r="F468" s="1"/>
      <c r="G468" s="1"/>
      <c r="H468" s="1"/>
      <c r="I468" s="1"/>
      <c r="J468" s="1"/>
      <c r="L468" s="41"/>
      <c r="Q468" s="41"/>
      <c r="AG468" s="1"/>
    </row>
    <row r="469" spans="2:33" x14ac:dyDescent="0.25">
      <c r="B469" s="1"/>
      <c r="C469" s="4"/>
      <c r="D469" s="41"/>
      <c r="E469" s="1"/>
      <c r="F469" s="1"/>
      <c r="G469" s="1"/>
      <c r="H469" s="1"/>
      <c r="I469" s="1"/>
      <c r="J469" s="1"/>
      <c r="L469" s="41"/>
      <c r="Q469" s="41"/>
      <c r="AG469" s="1"/>
    </row>
    <row r="470" spans="2:33" x14ac:dyDescent="0.25">
      <c r="B470" s="1"/>
      <c r="C470" s="4"/>
      <c r="D470" s="41"/>
      <c r="E470" s="1"/>
      <c r="F470" s="1"/>
      <c r="G470" s="1"/>
      <c r="H470" s="1"/>
      <c r="I470" s="1"/>
      <c r="J470" s="1"/>
      <c r="L470" s="41"/>
      <c r="Q470" s="41"/>
      <c r="AG470" s="1"/>
    </row>
    <row r="471" spans="2:33" x14ac:dyDescent="0.25">
      <c r="B471" s="1"/>
      <c r="C471" s="4"/>
      <c r="D471" s="41"/>
      <c r="E471" s="1"/>
      <c r="F471" s="1"/>
      <c r="G471" s="1"/>
      <c r="H471" s="1"/>
      <c r="I471" s="1"/>
      <c r="J471" s="1"/>
      <c r="L471" s="41"/>
      <c r="Q471" s="41"/>
      <c r="AG471" s="1"/>
    </row>
    <row r="472" spans="2:33" x14ac:dyDescent="0.25">
      <c r="B472" s="1"/>
      <c r="C472" s="4"/>
      <c r="D472" s="41"/>
      <c r="E472" s="1"/>
      <c r="F472" s="1"/>
      <c r="G472" s="1"/>
      <c r="H472" s="1"/>
      <c r="I472" s="1"/>
      <c r="J472" s="1"/>
      <c r="L472" s="41"/>
      <c r="Q472" s="41"/>
      <c r="AG472" s="1"/>
    </row>
    <row r="473" spans="2:33" x14ac:dyDescent="0.25">
      <c r="B473" s="1"/>
      <c r="C473" s="4"/>
      <c r="D473" s="41"/>
      <c r="E473" s="1"/>
      <c r="F473" s="1"/>
      <c r="G473" s="1"/>
      <c r="H473" s="1"/>
      <c r="I473" s="1"/>
      <c r="J473" s="1"/>
      <c r="L473" s="41"/>
      <c r="Q473" s="41"/>
      <c r="AG473" s="1"/>
    </row>
    <row r="474" spans="2:33" x14ac:dyDescent="0.25">
      <c r="B474" s="1"/>
      <c r="C474" s="4"/>
      <c r="D474" s="41"/>
      <c r="E474" s="1"/>
      <c r="F474" s="1"/>
      <c r="G474" s="1"/>
      <c r="H474" s="1"/>
      <c r="I474" s="1"/>
      <c r="J474" s="1"/>
      <c r="L474" s="41"/>
      <c r="Q474" s="41"/>
      <c r="AG474" s="1"/>
    </row>
    <row r="475" spans="2:33" x14ac:dyDescent="0.25">
      <c r="B475" s="1"/>
      <c r="C475" s="4"/>
      <c r="D475" s="41"/>
      <c r="E475" s="1"/>
      <c r="F475" s="1"/>
      <c r="G475" s="1"/>
      <c r="H475" s="1"/>
      <c r="I475" s="1"/>
      <c r="J475" s="1"/>
      <c r="L475" s="41"/>
      <c r="Q475" s="41"/>
      <c r="AG475" s="1"/>
    </row>
    <row r="476" spans="2:33" x14ac:dyDescent="0.25">
      <c r="B476" s="1"/>
      <c r="C476" s="4"/>
      <c r="D476" s="41"/>
      <c r="E476" s="1"/>
      <c r="F476" s="1"/>
      <c r="G476" s="1"/>
      <c r="H476" s="1"/>
      <c r="I476" s="1"/>
      <c r="J476" s="1"/>
      <c r="L476" s="41"/>
      <c r="Q476" s="41"/>
      <c r="AG476" s="1"/>
    </row>
    <row r="477" spans="2:33" x14ac:dyDescent="0.25">
      <c r="B477" s="1"/>
      <c r="C477" s="4"/>
      <c r="D477" s="41"/>
      <c r="E477" s="1"/>
      <c r="F477" s="1"/>
      <c r="G477" s="1"/>
      <c r="H477" s="1"/>
      <c r="I477" s="1"/>
      <c r="J477" s="1"/>
      <c r="L477" s="41"/>
      <c r="Q477" s="41"/>
      <c r="AG477" s="1"/>
    </row>
    <row r="478" spans="2:33" x14ac:dyDescent="0.25">
      <c r="B478" s="1"/>
      <c r="C478" s="4"/>
      <c r="D478" s="41"/>
      <c r="E478" s="1"/>
      <c r="F478" s="1"/>
      <c r="G478" s="1"/>
      <c r="H478" s="1"/>
      <c r="I478" s="1"/>
      <c r="J478" s="1"/>
      <c r="L478" s="41"/>
      <c r="Q478" s="41"/>
      <c r="AG478" s="1"/>
    </row>
    <row r="479" spans="2:33" x14ac:dyDescent="0.25">
      <c r="B479" s="1"/>
      <c r="C479" s="4"/>
      <c r="D479" s="41"/>
      <c r="E479" s="1"/>
      <c r="F479" s="1"/>
      <c r="G479" s="1"/>
      <c r="H479" s="1"/>
      <c r="I479" s="1"/>
      <c r="J479" s="1"/>
      <c r="L479" s="41"/>
      <c r="Q479" s="41"/>
      <c r="AG479" s="1"/>
    </row>
    <row r="480" spans="2:33" x14ac:dyDescent="0.25">
      <c r="B480" s="1"/>
      <c r="C480" s="4"/>
      <c r="D480" s="41"/>
      <c r="E480" s="1"/>
      <c r="F480" s="1"/>
      <c r="G480" s="1"/>
      <c r="H480" s="1"/>
      <c r="I480" s="1"/>
      <c r="J480" s="1"/>
      <c r="L480" s="41"/>
      <c r="Q480" s="41"/>
      <c r="AG480" s="1"/>
    </row>
    <row r="481" spans="2:33" x14ac:dyDescent="0.25">
      <c r="B481" s="1"/>
      <c r="C481" s="4"/>
      <c r="D481" s="41"/>
      <c r="E481" s="1"/>
      <c r="F481" s="1"/>
      <c r="G481" s="1"/>
      <c r="H481" s="1"/>
      <c r="I481" s="1"/>
      <c r="J481" s="1"/>
      <c r="L481" s="41"/>
      <c r="Q481" s="41"/>
      <c r="AG481" s="1"/>
    </row>
    <row r="482" spans="2:33" x14ac:dyDescent="0.25">
      <c r="B482" s="1"/>
      <c r="C482" s="4"/>
      <c r="D482" s="41"/>
      <c r="E482" s="1"/>
      <c r="F482" s="1"/>
      <c r="G482" s="1"/>
      <c r="H482" s="1"/>
      <c r="I482" s="1"/>
      <c r="J482" s="1"/>
      <c r="L482" s="41"/>
      <c r="Q482" s="41"/>
      <c r="AG482" s="1"/>
    </row>
    <row r="483" spans="2:33" x14ac:dyDescent="0.25">
      <c r="B483" s="1"/>
      <c r="C483" s="4"/>
      <c r="D483" s="41"/>
      <c r="E483" s="1"/>
      <c r="F483" s="1"/>
      <c r="G483" s="1"/>
      <c r="H483" s="1"/>
      <c r="I483" s="1"/>
      <c r="J483" s="1"/>
      <c r="L483" s="41"/>
      <c r="Q483" s="41"/>
      <c r="AG483" s="1"/>
    </row>
    <row r="484" spans="2:33" x14ac:dyDescent="0.25">
      <c r="B484" s="1"/>
      <c r="C484" s="4"/>
      <c r="D484" s="41"/>
      <c r="E484" s="1"/>
      <c r="F484" s="1"/>
      <c r="G484" s="1"/>
      <c r="H484" s="1"/>
      <c r="I484" s="1"/>
      <c r="J484" s="1"/>
      <c r="L484" s="41"/>
      <c r="Q484" s="41"/>
      <c r="AG484" s="1"/>
    </row>
    <row r="485" spans="2:33" x14ac:dyDescent="0.25">
      <c r="B485" s="1"/>
      <c r="C485" s="4"/>
      <c r="D485" s="41"/>
      <c r="E485" s="1"/>
      <c r="F485" s="1"/>
      <c r="G485" s="1"/>
      <c r="H485" s="1"/>
      <c r="I485" s="1"/>
      <c r="J485" s="1"/>
      <c r="L485" s="41"/>
      <c r="Q485" s="41"/>
      <c r="AG485" s="1"/>
    </row>
    <row r="486" spans="2:33" x14ac:dyDescent="0.25">
      <c r="B486" s="1"/>
      <c r="C486" s="4"/>
      <c r="D486" s="41"/>
      <c r="E486" s="1"/>
      <c r="F486" s="1"/>
      <c r="G486" s="1"/>
      <c r="H486" s="1"/>
      <c r="I486" s="1"/>
      <c r="J486" s="1"/>
      <c r="L486" s="41"/>
      <c r="Q486" s="41"/>
      <c r="AG486" s="1"/>
    </row>
    <row r="487" spans="2:33" x14ac:dyDescent="0.25">
      <c r="B487" s="1"/>
      <c r="C487" s="4"/>
      <c r="D487" s="41"/>
      <c r="E487" s="1"/>
      <c r="F487" s="1"/>
      <c r="G487" s="1"/>
      <c r="H487" s="1"/>
      <c r="I487" s="1"/>
      <c r="J487" s="1"/>
      <c r="L487" s="41"/>
      <c r="Q487" s="41"/>
      <c r="AG487" s="1"/>
    </row>
    <row r="488" spans="2:33" x14ac:dyDescent="0.25">
      <c r="B488" s="1"/>
      <c r="C488" s="4"/>
      <c r="D488" s="41"/>
      <c r="E488" s="1"/>
      <c r="F488" s="1"/>
      <c r="G488" s="1"/>
      <c r="H488" s="1"/>
      <c r="I488" s="1"/>
      <c r="J488" s="1"/>
      <c r="L488" s="41"/>
      <c r="Q488" s="41"/>
      <c r="AG488" s="1"/>
    </row>
    <row r="489" spans="2:33" x14ac:dyDescent="0.25">
      <c r="B489" s="1"/>
      <c r="C489" s="4"/>
      <c r="D489" s="41"/>
      <c r="E489" s="1"/>
      <c r="F489" s="1"/>
      <c r="G489" s="1"/>
      <c r="H489" s="1"/>
      <c r="I489" s="1"/>
      <c r="J489" s="1"/>
      <c r="L489" s="41"/>
      <c r="Q489" s="41"/>
      <c r="AG489" s="1"/>
    </row>
    <row r="490" spans="2:33" x14ac:dyDescent="0.25">
      <c r="B490" s="1"/>
      <c r="C490" s="4"/>
      <c r="D490" s="41"/>
      <c r="E490" s="1"/>
      <c r="F490" s="1"/>
      <c r="G490" s="1"/>
      <c r="H490" s="1"/>
      <c r="I490" s="1"/>
      <c r="J490" s="1"/>
      <c r="L490" s="41"/>
      <c r="Q490" s="41"/>
      <c r="AG490" s="1"/>
    </row>
    <row r="491" spans="2:33" x14ac:dyDescent="0.25">
      <c r="B491" s="1"/>
      <c r="C491" s="4"/>
      <c r="D491" s="41"/>
      <c r="E491" s="1"/>
      <c r="F491" s="1"/>
      <c r="G491" s="1"/>
      <c r="H491" s="1"/>
      <c r="I491" s="1"/>
      <c r="J491" s="1"/>
      <c r="L491" s="41"/>
      <c r="Q491" s="41"/>
      <c r="AG491" s="1"/>
    </row>
    <row r="492" spans="2:33" x14ac:dyDescent="0.25">
      <c r="B492" s="1"/>
      <c r="C492" s="4"/>
      <c r="D492" s="41"/>
      <c r="E492" s="1"/>
      <c r="F492" s="1"/>
      <c r="G492" s="1"/>
      <c r="H492" s="1"/>
      <c r="I492" s="1"/>
      <c r="J492" s="1"/>
      <c r="L492" s="41"/>
      <c r="Q492" s="41"/>
      <c r="AG492" s="1"/>
    </row>
    <row r="493" spans="2:33" x14ac:dyDescent="0.25">
      <c r="B493" s="1"/>
      <c r="C493" s="4"/>
      <c r="D493" s="41"/>
      <c r="E493" s="1"/>
      <c r="F493" s="1"/>
      <c r="G493" s="1"/>
      <c r="H493" s="1"/>
      <c r="I493" s="1"/>
      <c r="J493" s="1"/>
      <c r="L493" s="41"/>
      <c r="Q493" s="41"/>
      <c r="AG493" s="1"/>
    </row>
    <row r="494" spans="2:33" x14ac:dyDescent="0.25">
      <c r="B494" s="1"/>
      <c r="C494" s="4"/>
      <c r="D494" s="41"/>
      <c r="E494" s="1"/>
      <c r="F494" s="1"/>
      <c r="G494" s="1"/>
      <c r="H494" s="1"/>
      <c r="I494" s="1"/>
      <c r="J494" s="1"/>
      <c r="L494" s="41"/>
      <c r="Q494" s="41"/>
      <c r="AG494" s="1"/>
    </row>
    <row r="495" spans="2:33" x14ac:dyDescent="0.25">
      <c r="B495" s="1"/>
      <c r="C495" s="4"/>
      <c r="D495" s="41"/>
      <c r="E495" s="1"/>
      <c r="F495" s="1"/>
      <c r="G495" s="1"/>
      <c r="H495" s="1"/>
      <c r="I495" s="1"/>
      <c r="J495" s="1"/>
      <c r="L495" s="41"/>
      <c r="Q495" s="41"/>
      <c r="AG495" s="1"/>
    </row>
    <row r="496" spans="2:33" x14ac:dyDescent="0.25">
      <c r="B496" s="1"/>
      <c r="C496" s="4"/>
      <c r="D496" s="41"/>
      <c r="E496" s="1"/>
      <c r="F496" s="1"/>
      <c r="G496" s="1"/>
      <c r="H496" s="1"/>
      <c r="I496" s="1"/>
      <c r="J496" s="1"/>
      <c r="L496" s="41"/>
      <c r="Q496" s="41"/>
      <c r="AG496" s="1"/>
    </row>
    <row r="497" spans="2:33" x14ac:dyDescent="0.25">
      <c r="B497" s="1"/>
      <c r="C497" s="4"/>
      <c r="D497" s="41"/>
      <c r="E497" s="1"/>
      <c r="F497" s="1"/>
      <c r="G497" s="1"/>
      <c r="H497" s="1"/>
      <c r="I497" s="1"/>
      <c r="J497" s="1"/>
      <c r="L497" s="41"/>
      <c r="Q497" s="41"/>
      <c r="AG497" s="1"/>
    </row>
    <row r="498" spans="2:33" x14ac:dyDescent="0.25">
      <c r="B498" s="1"/>
      <c r="C498" s="4"/>
      <c r="D498" s="41"/>
      <c r="E498" s="1"/>
      <c r="F498" s="1"/>
      <c r="G498" s="1"/>
      <c r="H498" s="1"/>
      <c r="I498" s="1"/>
      <c r="J498" s="1"/>
      <c r="L498" s="41"/>
      <c r="Q498" s="41"/>
      <c r="AG498" s="1"/>
    </row>
    <row r="499" spans="2:33" x14ac:dyDescent="0.25">
      <c r="B499" s="1"/>
      <c r="C499" s="4"/>
      <c r="D499" s="41"/>
      <c r="E499" s="1"/>
      <c r="F499" s="1"/>
      <c r="G499" s="1"/>
      <c r="H499" s="1"/>
      <c r="I499" s="1"/>
      <c r="J499" s="1"/>
      <c r="L499" s="41"/>
      <c r="Q499" s="41"/>
      <c r="AG499" s="1"/>
    </row>
    <row r="500" spans="2:33" x14ac:dyDescent="0.25">
      <c r="B500" s="1"/>
      <c r="C500" s="4"/>
      <c r="D500" s="41"/>
      <c r="E500" s="1"/>
      <c r="F500" s="1"/>
      <c r="G500" s="1"/>
      <c r="H500" s="1"/>
      <c r="I500" s="1"/>
      <c r="J500" s="1"/>
      <c r="L500" s="41"/>
      <c r="Q500" s="41"/>
      <c r="AG500" s="1"/>
    </row>
    <row r="501" spans="2:33" x14ac:dyDescent="0.25">
      <c r="B501" s="1"/>
      <c r="C501" s="4"/>
      <c r="D501" s="41"/>
      <c r="E501" s="1"/>
      <c r="F501" s="1"/>
      <c r="G501" s="1"/>
      <c r="H501" s="1"/>
      <c r="I501" s="1"/>
      <c r="J501" s="1"/>
      <c r="L501" s="41"/>
      <c r="Q501" s="41"/>
      <c r="AG501" s="1"/>
    </row>
    <row r="502" spans="2:33" x14ac:dyDescent="0.25">
      <c r="B502" s="1"/>
      <c r="C502" s="4"/>
      <c r="D502" s="41"/>
      <c r="E502" s="1"/>
      <c r="F502" s="1"/>
      <c r="G502" s="1"/>
      <c r="H502" s="1"/>
      <c r="I502" s="1"/>
      <c r="J502" s="1"/>
      <c r="L502" s="41"/>
      <c r="Q502" s="41"/>
      <c r="AG502" s="1"/>
    </row>
    <row r="503" spans="2:33" x14ac:dyDescent="0.25">
      <c r="B503" s="1"/>
      <c r="C503" s="4"/>
      <c r="D503" s="41"/>
      <c r="E503" s="1"/>
      <c r="F503" s="1"/>
      <c r="G503" s="1"/>
      <c r="H503" s="1"/>
      <c r="I503" s="1"/>
      <c r="J503" s="1"/>
      <c r="L503" s="41"/>
      <c r="Q503" s="41"/>
      <c r="AG503" s="1"/>
    </row>
    <row r="504" spans="2:33" x14ac:dyDescent="0.25">
      <c r="B504" s="1"/>
      <c r="C504" s="4"/>
      <c r="D504" s="41"/>
      <c r="E504" s="1"/>
      <c r="F504" s="1"/>
      <c r="G504" s="1"/>
      <c r="H504" s="1"/>
      <c r="I504" s="1"/>
      <c r="J504" s="1"/>
      <c r="L504" s="41"/>
      <c r="Q504" s="41"/>
      <c r="AG504" s="1"/>
    </row>
    <row r="505" spans="2:33" x14ac:dyDescent="0.25">
      <c r="B505" s="1"/>
      <c r="C505" s="4"/>
      <c r="D505" s="41"/>
      <c r="E505" s="1"/>
      <c r="F505" s="1"/>
      <c r="G505" s="1"/>
      <c r="H505" s="1"/>
      <c r="I505" s="1"/>
      <c r="J505" s="1"/>
      <c r="L505" s="41"/>
      <c r="Q505" s="41"/>
      <c r="AG505" s="1"/>
    </row>
    <row r="506" spans="2:33" x14ac:dyDescent="0.25">
      <c r="B506" s="1"/>
      <c r="C506" s="4"/>
      <c r="D506" s="41"/>
      <c r="E506" s="1"/>
      <c r="F506" s="1"/>
      <c r="G506" s="1"/>
      <c r="H506" s="1"/>
      <c r="I506" s="1"/>
      <c r="J506" s="1"/>
      <c r="L506" s="41"/>
      <c r="Q506" s="41"/>
      <c r="AG506" s="1"/>
    </row>
    <row r="507" spans="2:33" x14ac:dyDescent="0.25">
      <c r="B507" s="1"/>
      <c r="C507" s="4"/>
      <c r="D507" s="41"/>
      <c r="E507" s="1"/>
      <c r="F507" s="1"/>
      <c r="G507" s="1"/>
      <c r="H507" s="1"/>
      <c r="I507" s="1"/>
      <c r="J507" s="1"/>
      <c r="L507" s="41"/>
      <c r="Q507" s="41"/>
      <c r="AG507" s="1"/>
    </row>
    <row r="508" spans="2:33" x14ac:dyDescent="0.25">
      <c r="B508" s="1"/>
      <c r="C508" s="4"/>
      <c r="D508" s="41"/>
      <c r="E508" s="1"/>
      <c r="F508" s="1"/>
      <c r="G508" s="1"/>
      <c r="H508" s="1"/>
      <c r="I508" s="1"/>
      <c r="J508" s="1"/>
      <c r="L508" s="41"/>
      <c r="Q508" s="41"/>
      <c r="AG508" s="1"/>
    </row>
    <row r="509" spans="2:33" x14ac:dyDescent="0.25">
      <c r="B509" s="1"/>
      <c r="C509" s="4"/>
      <c r="D509" s="41"/>
      <c r="E509" s="1"/>
      <c r="F509" s="1"/>
      <c r="G509" s="1"/>
      <c r="H509" s="1"/>
      <c r="I509" s="1"/>
      <c r="J509" s="1"/>
      <c r="L509" s="41"/>
      <c r="Q509" s="41"/>
      <c r="AG509" s="1"/>
    </row>
    <row r="510" spans="2:33" x14ac:dyDescent="0.25">
      <c r="B510" s="1"/>
      <c r="C510" s="4"/>
      <c r="D510" s="41"/>
      <c r="E510" s="1"/>
      <c r="F510" s="1"/>
      <c r="G510" s="1"/>
      <c r="H510" s="1"/>
      <c r="I510" s="1"/>
      <c r="J510" s="1"/>
      <c r="L510" s="41"/>
      <c r="Q510" s="41"/>
      <c r="AG510" s="1"/>
    </row>
    <row r="511" spans="2:33" x14ac:dyDescent="0.25">
      <c r="B511" s="1"/>
      <c r="C511" s="4"/>
      <c r="D511" s="41"/>
      <c r="E511" s="1"/>
      <c r="F511" s="1"/>
      <c r="G511" s="1"/>
      <c r="H511" s="1"/>
      <c r="I511" s="1"/>
      <c r="J511" s="1"/>
      <c r="L511" s="41"/>
      <c r="Q511" s="41"/>
      <c r="AG511" s="1"/>
    </row>
    <row r="512" spans="2:33" x14ac:dyDescent="0.25">
      <c r="B512" s="1"/>
      <c r="C512" s="4"/>
      <c r="D512" s="41"/>
      <c r="E512" s="1"/>
      <c r="F512" s="1"/>
      <c r="G512" s="1"/>
      <c r="H512" s="1"/>
      <c r="I512" s="1"/>
      <c r="J512" s="1"/>
      <c r="L512" s="41"/>
      <c r="Q512" s="41"/>
      <c r="AG512" s="1"/>
    </row>
    <row r="513" spans="2:33" x14ac:dyDescent="0.25">
      <c r="B513" s="1"/>
      <c r="C513" s="4"/>
      <c r="D513" s="41"/>
      <c r="E513" s="1"/>
      <c r="F513" s="1"/>
      <c r="G513" s="1"/>
      <c r="H513" s="1"/>
      <c r="I513" s="1"/>
      <c r="J513" s="1"/>
      <c r="L513" s="41"/>
      <c r="Q513" s="41"/>
      <c r="AG513" s="1"/>
    </row>
    <row r="514" spans="2:33" x14ac:dyDescent="0.25">
      <c r="B514" s="1"/>
      <c r="C514" s="4"/>
      <c r="D514" s="41"/>
      <c r="E514" s="1"/>
      <c r="F514" s="1"/>
      <c r="G514" s="1"/>
      <c r="H514" s="1"/>
      <c r="I514" s="1"/>
      <c r="J514" s="1"/>
      <c r="L514" s="41"/>
      <c r="Q514" s="41"/>
      <c r="AG514" s="1"/>
    </row>
    <row r="515" spans="2:33" x14ac:dyDescent="0.25">
      <c r="B515" s="1"/>
      <c r="C515" s="4"/>
      <c r="D515" s="41"/>
      <c r="E515" s="1"/>
      <c r="F515" s="1"/>
      <c r="G515" s="1"/>
      <c r="H515" s="1"/>
      <c r="I515" s="1"/>
      <c r="J515" s="1"/>
      <c r="L515" s="41"/>
      <c r="Q515" s="41"/>
      <c r="AG515" s="1"/>
    </row>
    <row r="516" spans="2:33" x14ac:dyDescent="0.25">
      <c r="B516" s="1"/>
      <c r="C516" s="4"/>
      <c r="D516" s="41"/>
      <c r="E516" s="1"/>
      <c r="F516" s="1"/>
      <c r="G516" s="1"/>
      <c r="H516" s="1"/>
      <c r="I516" s="1"/>
      <c r="J516" s="1"/>
      <c r="L516" s="41"/>
      <c r="Q516" s="41"/>
      <c r="AG516" s="1"/>
    </row>
    <row r="517" spans="2:33" x14ac:dyDescent="0.25">
      <c r="B517" s="1"/>
      <c r="C517" s="4"/>
      <c r="D517" s="41"/>
      <c r="E517" s="1"/>
      <c r="F517" s="1"/>
      <c r="G517" s="1"/>
      <c r="H517" s="1"/>
      <c r="I517" s="1"/>
      <c r="J517" s="1"/>
      <c r="L517" s="41"/>
      <c r="Q517" s="41"/>
      <c r="AG517" s="1"/>
    </row>
    <row r="518" spans="2:33" x14ac:dyDescent="0.25">
      <c r="B518" s="1"/>
      <c r="C518" s="4"/>
      <c r="D518" s="41"/>
      <c r="E518" s="1"/>
      <c r="F518" s="1"/>
      <c r="G518" s="1"/>
      <c r="H518" s="1"/>
      <c r="I518" s="1"/>
      <c r="J518" s="1"/>
      <c r="L518" s="41"/>
      <c r="Q518" s="41"/>
      <c r="AG518" s="1"/>
    </row>
    <row r="519" spans="2:33" x14ac:dyDescent="0.25">
      <c r="B519" s="1"/>
      <c r="C519" s="4"/>
      <c r="D519" s="41"/>
      <c r="E519" s="1"/>
      <c r="F519" s="1"/>
      <c r="G519" s="1"/>
      <c r="H519" s="1"/>
      <c r="I519" s="1"/>
      <c r="J519" s="1"/>
      <c r="L519" s="41"/>
      <c r="Q519" s="41"/>
      <c r="AG519" s="1"/>
    </row>
    <row r="520" spans="2:33" x14ac:dyDescent="0.25">
      <c r="B520" s="1"/>
      <c r="C520" s="4"/>
      <c r="D520" s="41"/>
      <c r="E520" s="1"/>
      <c r="F520" s="1"/>
      <c r="G520" s="1"/>
      <c r="H520" s="1"/>
      <c r="I520" s="1"/>
      <c r="J520" s="1"/>
      <c r="L520" s="41"/>
      <c r="Q520" s="41"/>
      <c r="AG520" s="1"/>
    </row>
    <row r="521" spans="2:33" x14ac:dyDescent="0.25">
      <c r="B521" s="1"/>
      <c r="C521" s="4"/>
      <c r="D521" s="41"/>
      <c r="E521" s="1"/>
      <c r="F521" s="1"/>
      <c r="G521" s="1"/>
      <c r="H521" s="1"/>
      <c r="I521" s="1"/>
      <c r="J521" s="1"/>
      <c r="L521" s="41"/>
      <c r="Q521" s="41"/>
      <c r="AG521" s="1"/>
    </row>
    <row r="522" spans="2:33" x14ac:dyDescent="0.25">
      <c r="B522" s="1"/>
      <c r="C522" s="4"/>
      <c r="D522" s="41"/>
      <c r="E522" s="1"/>
      <c r="F522" s="1"/>
      <c r="G522" s="1"/>
      <c r="H522" s="1"/>
      <c r="I522" s="1"/>
      <c r="J522" s="1"/>
      <c r="L522" s="41"/>
      <c r="Q522" s="41"/>
      <c r="AG522" s="1"/>
    </row>
    <row r="523" spans="2:33" x14ac:dyDescent="0.25">
      <c r="B523" s="1"/>
      <c r="C523" s="4"/>
      <c r="D523" s="41"/>
      <c r="E523" s="1"/>
      <c r="F523" s="1"/>
      <c r="G523" s="1"/>
      <c r="H523" s="1"/>
      <c r="I523" s="1"/>
      <c r="J523" s="1"/>
      <c r="L523" s="41"/>
      <c r="Q523" s="41"/>
      <c r="AG523" s="1"/>
    </row>
    <row r="524" spans="2:33" x14ac:dyDescent="0.25">
      <c r="B524" s="1"/>
      <c r="C524" s="4"/>
      <c r="D524" s="41"/>
      <c r="E524" s="1"/>
      <c r="F524" s="1"/>
      <c r="G524" s="1"/>
      <c r="H524" s="1"/>
      <c r="I524" s="1"/>
      <c r="J524" s="1"/>
      <c r="L524" s="41"/>
      <c r="Q524" s="41"/>
      <c r="AG524" s="1"/>
    </row>
    <row r="525" spans="2:33" x14ac:dyDescent="0.25">
      <c r="B525" s="1"/>
      <c r="C525" s="4"/>
      <c r="D525" s="41"/>
      <c r="E525" s="1"/>
      <c r="F525" s="1"/>
      <c r="G525" s="1"/>
      <c r="H525" s="1"/>
      <c r="I525" s="1"/>
      <c r="J525" s="1"/>
      <c r="L525" s="41"/>
      <c r="Q525" s="41"/>
      <c r="AG525" s="1"/>
    </row>
    <row r="526" spans="2:33" x14ac:dyDescent="0.25">
      <c r="B526" s="1"/>
      <c r="C526" s="4"/>
      <c r="D526" s="41"/>
      <c r="E526" s="1"/>
      <c r="F526" s="1"/>
      <c r="G526" s="1"/>
      <c r="H526" s="1"/>
      <c r="I526" s="1"/>
      <c r="J526" s="1"/>
      <c r="L526" s="41"/>
      <c r="Q526" s="41"/>
      <c r="AG526" s="1"/>
    </row>
    <row r="527" spans="2:33" x14ac:dyDescent="0.25">
      <c r="B527" s="1"/>
      <c r="C527" s="4"/>
      <c r="D527" s="41"/>
      <c r="E527" s="1"/>
      <c r="F527" s="1"/>
      <c r="G527" s="1"/>
      <c r="H527" s="1"/>
      <c r="I527" s="1"/>
      <c r="J527" s="1"/>
      <c r="L527" s="41"/>
      <c r="Q527" s="41"/>
      <c r="AG527" s="1"/>
    </row>
    <row r="528" spans="2:33" x14ac:dyDescent="0.25">
      <c r="B528" s="1"/>
      <c r="C528" s="4"/>
      <c r="D528" s="41"/>
      <c r="E528" s="1"/>
      <c r="F528" s="1"/>
      <c r="G528" s="1"/>
      <c r="H528" s="1"/>
      <c r="I528" s="1"/>
      <c r="J528" s="1"/>
      <c r="L528" s="41"/>
      <c r="Q528" s="41"/>
      <c r="AG528" s="1"/>
    </row>
    <row r="529" spans="2:33" x14ac:dyDescent="0.25">
      <c r="B529" s="1"/>
      <c r="C529" s="4"/>
      <c r="D529" s="41"/>
      <c r="E529" s="1"/>
      <c r="F529" s="1"/>
      <c r="G529" s="1"/>
      <c r="H529" s="1"/>
      <c r="I529" s="1"/>
      <c r="J529" s="1"/>
      <c r="L529" s="41"/>
      <c r="Q529" s="41"/>
      <c r="AG529" s="1"/>
    </row>
    <row r="530" spans="2:33" x14ac:dyDescent="0.25">
      <c r="B530" s="1"/>
      <c r="C530" s="4"/>
      <c r="D530" s="41"/>
      <c r="E530" s="1"/>
      <c r="F530" s="1"/>
      <c r="G530" s="1"/>
      <c r="H530" s="1"/>
      <c r="I530" s="1"/>
      <c r="J530" s="1"/>
      <c r="L530" s="41"/>
      <c r="Q530" s="41"/>
      <c r="AG530" s="1"/>
    </row>
    <row r="531" spans="2:33" x14ac:dyDescent="0.25">
      <c r="B531" s="1"/>
      <c r="C531" s="4"/>
      <c r="D531" s="41"/>
      <c r="E531" s="1"/>
      <c r="F531" s="1"/>
      <c r="G531" s="1"/>
      <c r="H531" s="1"/>
      <c r="I531" s="1"/>
      <c r="J531" s="1"/>
      <c r="L531" s="41"/>
      <c r="Q531" s="41"/>
      <c r="AG531" s="1"/>
    </row>
    <row r="532" spans="2:33" x14ac:dyDescent="0.25">
      <c r="B532" s="1"/>
      <c r="C532" s="4"/>
      <c r="D532" s="41"/>
      <c r="E532" s="1"/>
      <c r="F532" s="1"/>
      <c r="G532" s="1"/>
      <c r="H532" s="1"/>
      <c r="I532" s="1"/>
      <c r="J532" s="1"/>
      <c r="L532" s="41"/>
      <c r="Q532" s="41"/>
      <c r="AG532" s="1"/>
    </row>
    <row r="533" spans="2:33" x14ac:dyDescent="0.25">
      <c r="B533" s="1"/>
      <c r="C533" s="4"/>
      <c r="D533" s="41"/>
      <c r="E533" s="1"/>
      <c r="F533" s="1"/>
      <c r="G533" s="1"/>
      <c r="H533" s="1"/>
      <c r="I533" s="1"/>
      <c r="J533" s="1"/>
      <c r="L533" s="41"/>
      <c r="Q533" s="41"/>
      <c r="AG533" s="1"/>
    </row>
    <row r="534" spans="2:33" x14ac:dyDescent="0.25">
      <c r="B534" s="1"/>
      <c r="C534" s="4"/>
      <c r="D534" s="41"/>
      <c r="E534" s="1"/>
      <c r="F534" s="1"/>
      <c r="G534" s="1"/>
      <c r="H534" s="1"/>
      <c r="I534" s="1"/>
      <c r="J534" s="1"/>
      <c r="L534" s="41"/>
      <c r="Q534" s="41"/>
      <c r="AG534" s="1"/>
    </row>
    <row r="535" spans="2:33" x14ac:dyDescent="0.25">
      <c r="B535" s="1"/>
      <c r="C535" s="4"/>
      <c r="D535" s="41"/>
      <c r="E535" s="1"/>
      <c r="F535" s="1"/>
      <c r="G535" s="1"/>
      <c r="H535" s="1"/>
      <c r="I535" s="1"/>
      <c r="J535" s="1"/>
      <c r="L535" s="41"/>
      <c r="Q535" s="41"/>
      <c r="AG535" s="1"/>
    </row>
    <row r="536" spans="2:33" x14ac:dyDescent="0.25">
      <c r="B536" s="1"/>
      <c r="C536" s="4"/>
      <c r="D536" s="41"/>
      <c r="E536" s="1"/>
      <c r="F536" s="1"/>
      <c r="G536" s="1"/>
      <c r="H536" s="1"/>
      <c r="I536" s="1"/>
      <c r="J536" s="1"/>
      <c r="L536" s="41"/>
      <c r="Q536" s="41"/>
      <c r="AG536" s="1"/>
    </row>
    <row r="537" spans="2:33" x14ac:dyDescent="0.25">
      <c r="B537" s="1"/>
      <c r="C537" s="4"/>
      <c r="D537" s="41"/>
      <c r="E537" s="1"/>
      <c r="F537" s="1"/>
      <c r="G537" s="1"/>
      <c r="H537" s="1"/>
      <c r="I537" s="1"/>
      <c r="J537" s="1"/>
      <c r="L537" s="41"/>
      <c r="Q537" s="41"/>
      <c r="AG537" s="1"/>
    </row>
    <row r="538" spans="2:33" x14ac:dyDescent="0.25">
      <c r="B538" s="1"/>
      <c r="C538" s="4"/>
      <c r="D538" s="41"/>
      <c r="E538" s="1"/>
      <c r="F538" s="1"/>
      <c r="G538" s="1"/>
      <c r="H538" s="1"/>
      <c r="I538" s="1"/>
      <c r="J538" s="1"/>
      <c r="L538" s="41"/>
      <c r="Q538" s="41"/>
      <c r="AG538" s="1"/>
    </row>
    <row r="539" spans="2:33" x14ac:dyDescent="0.25">
      <c r="B539" s="1"/>
      <c r="C539" s="4"/>
      <c r="D539" s="41"/>
      <c r="E539" s="1"/>
      <c r="F539" s="1"/>
      <c r="G539" s="1"/>
      <c r="H539" s="1"/>
      <c r="I539" s="1"/>
      <c r="J539" s="1"/>
      <c r="L539" s="41"/>
      <c r="Q539" s="41"/>
      <c r="AG539" s="1"/>
    </row>
    <row r="540" spans="2:33" x14ac:dyDescent="0.25">
      <c r="B540" s="1"/>
      <c r="C540" s="4"/>
      <c r="D540" s="41"/>
      <c r="E540" s="1"/>
      <c r="F540" s="1"/>
      <c r="G540" s="1"/>
      <c r="H540" s="1"/>
      <c r="I540" s="1"/>
      <c r="J540" s="1"/>
      <c r="L540" s="41"/>
      <c r="Q540" s="41"/>
      <c r="AG540" s="1"/>
    </row>
    <row r="541" spans="2:33" x14ac:dyDescent="0.25">
      <c r="B541" s="1"/>
      <c r="C541" s="4"/>
      <c r="D541" s="41"/>
      <c r="E541" s="1"/>
      <c r="F541" s="1"/>
      <c r="G541" s="1"/>
      <c r="H541" s="1"/>
      <c r="I541" s="1"/>
      <c r="J541" s="1"/>
      <c r="L541" s="41"/>
      <c r="Q541" s="41"/>
      <c r="AG541" s="1"/>
    </row>
    <row r="542" spans="2:33" x14ac:dyDescent="0.25">
      <c r="B542" s="1"/>
      <c r="C542" s="4"/>
      <c r="D542" s="41"/>
      <c r="E542" s="1"/>
      <c r="F542" s="1"/>
      <c r="G542" s="1"/>
      <c r="H542" s="1"/>
      <c r="I542" s="1"/>
      <c r="J542" s="1"/>
      <c r="L542" s="41"/>
      <c r="Q542" s="41"/>
      <c r="AG542" s="1"/>
    </row>
    <row r="543" spans="2:33" x14ac:dyDescent="0.25">
      <c r="B543" s="1"/>
      <c r="C543" s="4"/>
      <c r="D543" s="41"/>
      <c r="E543" s="1"/>
      <c r="F543" s="1"/>
      <c r="G543" s="1"/>
      <c r="H543" s="1"/>
      <c r="I543" s="1"/>
      <c r="J543" s="1"/>
      <c r="L543" s="41"/>
      <c r="Q543" s="41"/>
      <c r="AG543" s="1"/>
    </row>
    <row r="544" spans="2:33" x14ac:dyDescent="0.25">
      <c r="B544" s="1"/>
      <c r="C544" s="4"/>
      <c r="D544" s="41"/>
      <c r="E544" s="1"/>
      <c r="F544" s="1"/>
      <c r="G544" s="1"/>
      <c r="H544" s="1"/>
      <c r="I544" s="1"/>
      <c r="J544" s="1"/>
      <c r="L544" s="41"/>
      <c r="Q544" s="41"/>
      <c r="AG544" s="1"/>
    </row>
    <row r="545" spans="2:33" x14ac:dyDescent="0.25">
      <c r="B545" s="1"/>
      <c r="C545" s="4"/>
      <c r="D545" s="41"/>
      <c r="E545" s="1"/>
      <c r="F545" s="1"/>
      <c r="G545" s="1"/>
      <c r="H545" s="1"/>
      <c r="I545" s="1"/>
      <c r="J545" s="1"/>
      <c r="L545" s="41"/>
      <c r="Q545" s="41"/>
      <c r="AG545" s="1"/>
    </row>
    <row r="546" spans="2:33" x14ac:dyDescent="0.25">
      <c r="B546" s="1"/>
      <c r="C546" s="4"/>
      <c r="D546" s="41"/>
      <c r="E546" s="1"/>
      <c r="F546" s="1"/>
      <c r="G546" s="1"/>
      <c r="H546" s="1"/>
      <c r="I546" s="1"/>
      <c r="J546" s="1"/>
      <c r="L546" s="41"/>
      <c r="Q546" s="41"/>
      <c r="AG546" s="1"/>
    </row>
    <row r="547" spans="2:33" x14ac:dyDescent="0.25">
      <c r="B547" s="1"/>
      <c r="C547" s="4"/>
      <c r="D547" s="41"/>
      <c r="E547" s="1"/>
      <c r="F547" s="1"/>
      <c r="G547" s="1"/>
      <c r="H547" s="1"/>
      <c r="I547" s="1"/>
      <c r="J547" s="1"/>
      <c r="L547" s="41"/>
      <c r="Q547" s="41"/>
      <c r="AG547" s="1"/>
    </row>
    <row r="548" spans="2:33" x14ac:dyDescent="0.25">
      <c r="B548" s="1"/>
      <c r="C548" s="4"/>
      <c r="D548" s="41"/>
      <c r="E548" s="1"/>
      <c r="F548" s="1"/>
      <c r="G548" s="1"/>
      <c r="H548" s="1"/>
      <c r="I548" s="1"/>
      <c r="J548" s="1"/>
      <c r="L548" s="41"/>
      <c r="Q548" s="41"/>
      <c r="AG548" s="1"/>
    </row>
    <row r="549" spans="2:33" x14ac:dyDescent="0.25">
      <c r="B549" s="1"/>
      <c r="E549" s="1"/>
      <c r="F549" s="1"/>
      <c r="G549" s="1"/>
      <c r="H549" s="1"/>
      <c r="I549" s="1"/>
      <c r="J549" s="1"/>
      <c r="L549" s="41"/>
      <c r="Q549" s="41"/>
      <c r="AG549" s="1"/>
    </row>
    <row r="550" spans="2:33" x14ac:dyDescent="0.25">
      <c r="B550" s="1"/>
      <c r="E550" s="1"/>
      <c r="F550" s="1"/>
      <c r="G550" s="1"/>
      <c r="H550" s="1"/>
      <c r="I550" s="1"/>
      <c r="J550" s="1"/>
      <c r="L550" s="41"/>
      <c r="Q550" s="41"/>
      <c r="AG550" s="1"/>
    </row>
    <row r="551" spans="2:33" x14ac:dyDescent="0.25">
      <c r="B551" s="1"/>
      <c r="E551" s="1"/>
      <c r="F551" s="1"/>
      <c r="G551" s="1"/>
      <c r="H551" s="1"/>
      <c r="I551" s="1"/>
      <c r="J551" s="1"/>
      <c r="L551" s="41"/>
      <c r="Q551" s="41"/>
      <c r="AG551" s="1"/>
    </row>
    <row r="552" spans="2:33" x14ac:dyDescent="0.25">
      <c r="B552" s="1"/>
      <c r="E552" s="1"/>
      <c r="F552" s="1"/>
      <c r="G552" s="1"/>
      <c r="H552" s="1"/>
      <c r="I552" s="1"/>
      <c r="J552" s="1"/>
      <c r="L552" s="41"/>
      <c r="Q552" s="41"/>
      <c r="AG552" s="1"/>
    </row>
    <row r="553" spans="2:33" x14ac:dyDescent="0.25">
      <c r="B553" s="1"/>
      <c r="E553" s="1"/>
      <c r="F553" s="1"/>
      <c r="G553" s="1"/>
      <c r="H553" s="1"/>
      <c r="I553" s="1"/>
      <c r="J553" s="1"/>
      <c r="L553" s="41"/>
      <c r="Q553" s="41"/>
      <c r="AG553" s="1"/>
    </row>
  </sheetData>
  <mergeCells count="9">
    <mergeCell ref="AO1:AQ1"/>
    <mergeCell ref="C69:L69"/>
    <mergeCell ref="AG2:AJ2"/>
    <mergeCell ref="AH1:AJ1"/>
    <mergeCell ref="AG69:AJ69"/>
    <mergeCell ref="AN3:AQ3"/>
    <mergeCell ref="Q2:Z2"/>
    <mergeCell ref="Q1:Z1"/>
    <mergeCell ref="C1:L1"/>
  </mergeCells>
  <phoneticPr fontId="0" type="noConversion"/>
  <conditionalFormatting sqref="C15">
    <cfRule type="duplicateValues" dxfId="26" priority="4"/>
  </conditionalFormatting>
  <conditionalFormatting sqref="C32">
    <cfRule type="duplicateValues" dxfId="25" priority="1"/>
  </conditionalFormatting>
  <printOptions horizontalCentered="1" verticalCentered="1"/>
  <pageMargins left="0.25" right="0.25" top="0.75" bottom="0.75" header="0.3" footer="0.3"/>
  <pageSetup scale="70" fitToWidth="4" fitToHeight="2" orientation="landscape" r:id="rId1"/>
  <headerFooter alignWithMargins="0">
    <oddHeader>&amp;L&amp;12St. Ignatius Martyr Church&amp;C&amp;"Arial,Bold Italic"&amp;18LECTOR SCHEDULE&amp;R&amp;12Page &amp;P of &amp;N</oddHeader>
    <oddFooter>&amp;C&amp;12NOTE: Please call for substitutes.  Call your co-servers to let them know if you will not be there and who will be substituting for you.
Please let the scheduler  know if any of your information is incorrect or has changed.</oddFooter>
  </headerFooter>
  <colBreaks count="3" manualBreakCount="3">
    <brk id="15" max="68" man="1"/>
    <brk id="31" max="68" man="1"/>
    <brk id="37" max="6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28F56-C5BA-41A2-8437-75F57E561B5B}">
  <dimension ref="A1:CG90"/>
  <sheetViews>
    <sheetView workbookViewId="0">
      <pane xSplit="3" ySplit="1" topLeftCell="D54" activePane="bottomRight" state="frozen"/>
      <selection pane="topRight" activeCell="D1" sqref="D1"/>
      <selection pane="bottomLeft" activeCell="A2" sqref="A2"/>
      <selection pane="bottomRight" activeCell="A14" sqref="A14:XFD14"/>
    </sheetView>
  </sheetViews>
  <sheetFormatPr defaultColWidth="9.109375" defaultRowHeight="13.2" x14ac:dyDescent="0.25"/>
  <cols>
    <col min="1" max="1" width="11.5546875" customWidth="1"/>
    <col min="2" max="2" width="19.6640625" customWidth="1"/>
    <col min="3" max="3" width="29.6640625" customWidth="1"/>
    <col min="4" max="4" width="15.77734375" customWidth="1"/>
    <col min="5" max="7" width="14.88671875" customWidth="1"/>
    <col min="8" max="8" width="9.88671875" customWidth="1"/>
    <col min="9" max="9" width="14" customWidth="1"/>
    <col min="10" max="11" width="14.88671875" customWidth="1"/>
    <col min="12" max="12" width="13.44140625" customWidth="1"/>
    <col min="13" max="13" width="13.109375" customWidth="1"/>
    <col min="14" max="14" width="0.33203125" customWidth="1"/>
    <col min="15" max="18" width="0" hidden="1" customWidth="1"/>
    <col min="19" max="19" width="16.21875" customWidth="1"/>
    <col min="20" max="20" width="13.44140625" customWidth="1"/>
    <col min="21" max="26" width="15.6640625" customWidth="1"/>
    <col min="27" max="27" width="8.6640625" customWidth="1"/>
    <col min="28" max="29" width="8.6640625" hidden="1" customWidth="1"/>
    <col min="30" max="30" width="1.109375" customWidth="1"/>
    <col min="31" max="31" width="4.6640625" hidden="1" customWidth="1"/>
    <col min="32" max="32" width="45.44140625" hidden="1" customWidth="1"/>
    <col min="33" max="33" width="21.44140625" hidden="1" customWidth="1"/>
    <col min="34" max="34" width="29.5546875" hidden="1" customWidth="1"/>
    <col min="35" max="35" width="76" hidden="1" customWidth="1"/>
    <col min="36" max="36" width="7.5546875" hidden="1" customWidth="1"/>
    <col min="37" max="37" width="5.44140625" customWidth="1"/>
    <col min="38" max="38" width="0" hidden="1" customWidth="1"/>
    <col min="39" max="39" width="6.88671875" customWidth="1"/>
    <col min="41" max="42" width="60.44140625" customWidth="1"/>
    <col min="43" max="43" width="49.5546875" customWidth="1"/>
  </cols>
  <sheetData>
    <row r="1" spans="1:85" s="35" customFormat="1" ht="47.4" thickBot="1" x14ac:dyDescent="0.3">
      <c r="A1" s="97"/>
      <c r="B1" s="28" t="s">
        <v>15</v>
      </c>
      <c r="C1" s="10" t="s">
        <v>48</v>
      </c>
      <c r="D1" s="62">
        <f>('[1]Scheduling Worksheet'!$B$1)</f>
        <v>45256</v>
      </c>
      <c r="E1" s="61">
        <f>('[1]Scheduling Worksheet'!$C$1)</f>
        <v>45263</v>
      </c>
      <c r="F1" s="61">
        <f>('[1]Scheduling Worksheet'!$D$1)</f>
        <v>45270</v>
      </c>
      <c r="G1" s="61">
        <f>('[1]Scheduling Worksheet'!$E$1)</f>
        <v>45277</v>
      </c>
      <c r="H1" s="61">
        <f>('[1]Scheduling Worksheet'!$F$1)</f>
        <v>45284</v>
      </c>
      <c r="I1" s="61">
        <f>('[1]Scheduling Worksheet'!$G$1)</f>
        <v>45291</v>
      </c>
      <c r="J1" s="61">
        <f>('[1]Scheduling Worksheet'!$H$1)</f>
        <v>45298</v>
      </c>
      <c r="K1" s="61">
        <f>('[1]Scheduling Worksheet'!$I$1)</f>
        <v>45305</v>
      </c>
      <c r="L1" s="61">
        <f>('[1]Scheduling Worksheet'!$J$1)</f>
        <v>45312</v>
      </c>
      <c r="M1" s="61">
        <f>('[1]Scheduling Worksheet'!$K$1)</f>
        <v>45319</v>
      </c>
      <c r="N1" s="45"/>
      <c r="O1" s="46"/>
      <c r="P1" s="192"/>
      <c r="Q1" s="28" t="str">
        <f>$B$68</f>
        <v>1,</v>
      </c>
      <c r="R1" s="10" t="str">
        <f>$C$68</f>
        <v>Luque, Joaquin</v>
      </c>
      <c r="S1" s="61">
        <f>('[1]Scheduling Worksheet'!$L$1)</f>
        <v>45326</v>
      </c>
      <c r="T1" s="61">
        <f>('[1]Scheduling Worksheet'!$M$1)</f>
        <v>45333</v>
      </c>
      <c r="U1" s="61">
        <f>('[1]Scheduling Worksheet'!$N$1)</f>
        <v>45340</v>
      </c>
      <c r="V1" s="61">
        <f>('[1]Scheduling Worksheet'!$O$1)</f>
        <v>45347</v>
      </c>
      <c r="W1" s="61">
        <f>('[1]Scheduling Worksheet'!$P$1)</f>
        <v>45354</v>
      </c>
      <c r="X1" s="61">
        <f>('[1]Scheduling Worksheet'!$Q$1)</f>
        <v>45361</v>
      </c>
      <c r="Y1" s="61">
        <f>('[1]Scheduling Worksheet'!$R$1)</f>
        <v>45368</v>
      </c>
      <c r="Z1" s="61">
        <f>('[1]Scheduling Worksheet'!$S$1)</f>
        <v>45375</v>
      </c>
      <c r="AA1" s="61">
        <f>('[1]Scheduling Worksheet'!$T$1)</f>
        <v>45382</v>
      </c>
      <c r="AB1" s="61">
        <f>('[1]Scheduling Worksheet'!$U$1)</f>
        <v>45389</v>
      </c>
      <c r="AC1" s="61">
        <f>('[1]Scheduling Worksheet'!V$1)</f>
        <v>45396</v>
      </c>
      <c r="AD1" s="18"/>
      <c r="AE1" s="30"/>
      <c r="AF1" s="28" t="s">
        <v>47</v>
      </c>
      <c r="AG1" s="28" t="str">
        <f>$B$68</f>
        <v>1,</v>
      </c>
      <c r="AH1" s="42" t="s">
        <v>0</v>
      </c>
      <c r="AI1" s="29" t="s">
        <v>44</v>
      </c>
      <c r="AJ1" s="10" t="s">
        <v>63</v>
      </c>
      <c r="AK1" s="23"/>
      <c r="AL1" s="23"/>
      <c r="AM1" s="23"/>
      <c r="AN1" s="23"/>
      <c r="AO1" s="14"/>
      <c r="AP1" s="14"/>
      <c r="AQ1" s="23"/>
      <c r="AR1" s="5" t="s">
        <v>119</v>
      </c>
      <c r="AS1" s="34"/>
    </row>
    <row r="2" spans="1:85" s="4" customFormat="1" ht="19.95" customHeight="1" x14ac:dyDescent="0.25">
      <c r="A2" s="76" t="str">
        <f>_xlfn.XLOOKUP(C2,[2]LECTORS!$D:$D,[2]LECTORS!$Q:$Q,"")</f>
        <v>EM</v>
      </c>
      <c r="B2" s="63" t="str">
        <f>IF(ISNUMBER(MATCH($C2,[2]LECTORS!$D$1:$D$65546,0)),VLOOKUP($C2,[2]LECTORS!$D$1:$Q$65546,11,FALSE),"")</f>
        <v>Vg</v>
      </c>
      <c r="C2" s="36" t="s">
        <v>4</v>
      </c>
      <c r="D2" s="103" t="str">
        <f>IF(ISNUMBER(MATCH($C2,'[1]Scheduling Worksheet'!$B$1:$B$65536,0)),VLOOKUP($C2,'[1]Scheduling Worksheet'!$B$1:$X$65536,22,FALSE),"")</f>
        <v/>
      </c>
      <c r="E2" s="48" t="str">
        <f>IF(ISNUMBER(MATCH($C2,'[1]Scheduling Worksheet'!$C$1:$C$65536,0)),VLOOKUP($C2,'[1]Scheduling Worksheet'!$C$1:$X$65536,21,FALSE),"")</f>
        <v/>
      </c>
      <c r="F2" s="47" t="str">
        <f>IF(ISNUMBER(MATCH($C2,'[1]Scheduling Worksheet'!$D$1:$D$65536,0)),VLOOKUP($C2,'[1]Scheduling Worksheet'!$D$1:$X$65536,20,FALSE),"")</f>
        <v>Vg-EM</v>
      </c>
      <c r="G2" s="47" t="str">
        <f>IF(ISNUMBER(MATCH($C2,'[1]Scheduling Worksheet'!$E$1:$E$65536,0)),VLOOKUP($C2,'[1]Scheduling Worksheet'!$E$1:$X$65536,19,FALSE),"")</f>
        <v/>
      </c>
      <c r="H2" s="228" t="str">
        <f>IF(ISNUMBER(MATCH($C2,'[1]Scheduling Worksheet'!$F$1:$F$65536,0)),VLOOKUP($C2,'[1]Scheduling Worksheet'!$F$1:$X$65536,19,FALSE),"")</f>
        <v/>
      </c>
      <c r="I2" s="47" t="str">
        <f>IF(ISNUMBER(MATCH($C2,'[1]Scheduling Worksheet'!$G$1:$G$65536,0)),VLOOKUP($C2,'[1]Scheduling Worksheet'!$G$1:$X$65536,17,FALSE),"")</f>
        <v>Vg-Lector</v>
      </c>
      <c r="J2" s="74" t="str">
        <f>IF(ISNUMBER(MATCH($C2,'[1]Scheduling Worksheet'!$H$1:$H$65536,0)),VLOOKUP($C2,'[1]Scheduling Worksheet'!$H$1:$X$65536,16,FALSE),"")</f>
        <v/>
      </c>
      <c r="K2" s="47" t="str">
        <f>IF(ISNUMBER(MATCH($C2,'[1]Scheduling Worksheet'!$I$1:$I$65536,0)),VLOOKUP($C2,'[1]Scheduling Worksheet'!$I$1:$X$65536,15,FALSE),"")</f>
        <v/>
      </c>
      <c r="L2" s="48" t="str">
        <f>IF(ISNUMBER(MATCH($C2,'[1]Scheduling Worksheet'!$J$1:$J$65536,0)),VLOOKUP($C2,'[1]Scheduling Worksheet'!$J$1:$X$65536,14,FALSE),"")</f>
        <v/>
      </c>
      <c r="M2" s="47" t="str">
        <f>IF(ISNUMBER(MATCH($C2,'[1]Scheduling Worksheet'!$K$1:$K$65536,0)),VLOOKUP($C2,'[1]Scheduling Worksheet'!$K$1:$X$65536,13,FALSE),"")</f>
        <v>Vg-Lector</v>
      </c>
      <c r="N2" s="102"/>
      <c r="O2" s="49"/>
      <c r="P2"/>
      <c r="Q2" s="55" t="str">
        <f>$B2</f>
        <v>Vg</v>
      </c>
      <c r="R2" s="9" t="str">
        <f>$C2</f>
        <v>Jimenez, Jessica</v>
      </c>
      <c r="S2" s="48" t="str">
        <f>IF(ISNUMBER(MATCH($C2,'[1]Scheduling Worksheet'!$L$1:$L$65536,0)),VLOOKUP($C2,'[1]Scheduling Worksheet'!$L$1:$X$65536,12,FALSE),"")</f>
        <v/>
      </c>
      <c r="T2" s="47" t="str">
        <f>IF(ISNUMBER(MATCH($C2,'[1]Scheduling Worksheet'!$M$1:$M$65536,0)),VLOOKUP($C2,'[1]Scheduling Worksheet'!$M$1:$X$65536,11,FALSE),"")</f>
        <v/>
      </c>
      <c r="U2" s="48" t="str">
        <f>IF(ISNUMBER(MATCH($C2,'[1]Scheduling Worksheet'!$N$1:$N$65536,0)),VLOOKUP($C2,'[1]Scheduling Worksheet'!$N$1:$X$65536,10,FALSE),"")</f>
        <v/>
      </c>
      <c r="V2" s="47" t="str">
        <f>IF(ISNUMBER(MATCH($C2,'[1]Scheduling Worksheet'!$O$1:$O$65536,0)),VLOOKUP($C2,'[1]Scheduling Worksheet'!$O$1:$X$65536,9,FALSE),"")</f>
        <v/>
      </c>
      <c r="W2" s="51" t="str">
        <f>IF(ISNUMBER(MATCH($C2,'[1]Scheduling Worksheet'!$P$1:$P$65536,0)),VLOOKUP($C2,'[1]Scheduling Worksheet'!$P$1:$X$65536,8,FALSE),"")</f>
        <v>Vg-Lector</v>
      </c>
      <c r="X2" s="51" t="str">
        <f>IF(ISNUMBER(MATCH($C2,'[1]Scheduling Worksheet'!$Q$1:$Q$65536,0)),VLOOKUP($C2,'[1]Scheduling Worksheet'!$Q$1:$X$65536,7,FALSE),"")</f>
        <v/>
      </c>
      <c r="Y2" s="48" t="str">
        <f>IF(ISNUMBER(MATCH($C2,'[1]Scheduling Worksheet'!$R$1:$R$65536,0)),VLOOKUP($C2,'[1]Scheduling Worksheet'!$R$1:$X$65536,6,FALSE),"")</f>
        <v/>
      </c>
      <c r="Z2" s="48" t="str">
        <f>IF(ISNUMBER(MATCH($C2,'[1]Scheduling Worksheet'!$S$1:$S$65536,0)),VLOOKUP($C2,'[1]Scheduling Worksheet'!$S$1:$X$65536,5,FALSE),"")</f>
        <v/>
      </c>
      <c r="AA2" s="228" t="str">
        <f>IF(ISNUMBER(MATCH($C2,'[1]Scheduling Worksheet'!$T$1:$T$65536,0)),VLOOKUP($C2,'[1]Scheduling Worksheet'!$T$1:$X$65536,4,FALSE),"")</f>
        <v/>
      </c>
      <c r="AB2" s="47" t="str">
        <f>IF(ISNUMBER(MATCH(#REF!,'[1]Scheduling Worksheet'!$U$1:$U$65536,0)),VLOOKUP(#REF!,'[1]Scheduling Worksheet'!$U$1:$X$65536,3,FALSE),"")</f>
        <v/>
      </c>
      <c r="AC2" s="53" t="str">
        <f>IF(ISNUMBER(MATCH(#REF!,'[1]Scheduling Worksheet'!$V$1:$V$65536,0)),VLOOKUP(#REF!,'[1]Scheduling Worksheet'!$V$1:$X$65536,3,FALSE),"")</f>
        <v/>
      </c>
      <c r="AD2" s="18"/>
      <c r="AE2" s="33"/>
      <c r="AF2" s="25" t="str">
        <f>$C2</f>
        <v>Jimenez, Jessica</v>
      </c>
      <c r="AG2" s="51" t="str">
        <f>$B2</f>
        <v>Vg</v>
      </c>
      <c r="AH2" s="43" t="str">
        <f>IF(ISNUMBER(MATCH($C2,[2]LECTORS!$D$1:$D$65546,0)),VLOOKUP($C2,[2]LECTORS!$D$1:$Q$65546,7,FALSE),"")</f>
        <v>512-443-1949</v>
      </c>
      <c r="AI2" s="26" t="str">
        <f>IF($AJ2="y",IF(ISNUMBER(MATCH($C2,[2]LECTORS!$D$1:$D$65546,0)),VLOOKUP($C2,[2]LECTORS!$D$1:$Q$65546,6,FALSE),""),"")</f>
        <v/>
      </c>
      <c r="AJ2" s="27" t="s">
        <v>46</v>
      </c>
      <c r="AK2" s="16">
        <f>COUNTIF($E2:$AE2,"*-Lector")</f>
        <v>3</v>
      </c>
      <c r="AL2" s="14">
        <f>IF(ISNUMBER(MATCH($C2,[2]LECTORS!$D$1:$D$65546,0)),VLOOKUP($C2,[2]LECTORS!$D$1:$Q$65546,12,FALSE),"")</f>
        <v>8</v>
      </c>
      <c r="AM2" s="16">
        <f>COUNTIF($E2:$AE2,"*-EM")+AK2</f>
        <v>4</v>
      </c>
      <c r="AN2" s="13" t="str">
        <f>IF(ISNUMBER(MATCH($C2,[2]LECTORS!$D$1:$D$65546,0)),VLOOKUP($C2,[2]LECTORS!$D$1:$S$65546,14,FALSE),"")</f>
        <v>EM</v>
      </c>
      <c r="AO2" s="14">
        <f>IF(ISNUMBER(MATCH($C2,[2]LECTORS!$D$1:$D$65546,0)),VLOOKUP($C2,[2]LECTORS!$D$1:$S$65546,15,FALSE),"")</f>
        <v>0</v>
      </c>
      <c r="AP2" s="14">
        <f>IF(ISNUMBER(MATCH($C2,[2]LECTORS!$D$1:$D$65546,0)),VLOOKUP($C2,[2]LECTORS!$D$1:$S$65546,16,FALSE),"")</f>
        <v>0</v>
      </c>
      <c r="AQ2" s="14" t="str">
        <f>IF(ISNUMBER(MATCH($C2,[2]LECTORS!$D$1:$D$65546,0)),VLOOKUP($C2,[2]LECTORS!$D$1:$Q$65546,6,FALSE),"")</f>
        <v>jjimenez0216@aol.com</v>
      </c>
      <c r="AR2" s="35" t="str">
        <f>_xlfn.XLOOKUP(C2,'[2]EIM check'!$A:$A,'[2]EIM check'!$C:$C,"none",2)</f>
        <v>Expires 2025/02</v>
      </c>
      <c r="AS2" s="2"/>
      <c r="BA2" s="4" t="str">
        <f>IF($AN2="EM",$B2,"LEC")</f>
        <v>Vg</v>
      </c>
    </row>
    <row r="3" spans="1:85" s="4" customFormat="1" ht="19.95" customHeight="1" x14ac:dyDescent="0.25">
      <c r="A3" s="76" t="str">
        <f>_xlfn.XLOOKUP(C3,[2]LECTORS!$D:$D,[2]LECTORS!$Q:$Q,"")</f>
        <v>EM</v>
      </c>
      <c r="B3" s="43" t="str">
        <f>IF(ISNUMBER(MATCH($C3,[2]LECTORS!$D$1:$D$65546,0)),VLOOKUP($C3,[2]LECTORS!$D$1:$Q$65546,11,FALSE),"")</f>
        <v>Vg</v>
      </c>
      <c r="C3" s="36" t="s">
        <v>40</v>
      </c>
      <c r="D3" s="103" t="str">
        <f>IF(ISNUMBER(MATCH($C3,'[1]Scheduling Worksheet'!$B$1:$B$65536,0)),VLOOKUP($C3,'[1]Scheduling Worksheet'!$B$1:$X$65536,22,FALSE),"")</f>
        <v>Vg-Lector</v>
      </c>
      <c r="E3" s="47" t="str">
        <f>IF(ISNUMBER(MATCH($C3,'[1]Scheduling Worksheet'!$C$1:$C$65536,0)),VLOOKUP($C3,'[1]Scheduling Worksheet'!$C$1:$X$65536,21,FALSE),"")</f>
        <v/>
      </c>
      <c r="F3" s="47" t="str">
        <f>IF(ISNUMBER(MATCH($C3,'[1]Scheduling Worksheet'!$D$1:$D$65536,0)),VLOOKUP($C3,'[1]Scheduling Worksheet'!$D$1:$X$65536,20,FALSE),"")</f>
        <v/>
      </c>
      <c r="G3" s="47" t="str">
        <f>IF(ISNUMBER(MATCH($C3,'[1]Scheduling Worksheet'!$E$1:$E$65536,0)),VLOOKUP($C3,'[1]Scheduling Worksheet'!$E$1:$X$65536,19,FALSE),"")</f>
        <v/>
      </c>
      <c r="H3" s="228" t="str">
        <f>IF(ISNUMBER(MATCH($C3,'[1]Scheduling Worksheet'!$F$1:$F$65536,0)),VLOOKUP($C3,'[1]Scheduling Worksheet'!$F$1:$X$65536,19,FALSE),"")</f>
        <v/>
      </c>
      <c r="I3" s="47" t="str">
        <f>IF(ISNUMBER(MATCH($C3,'[1]Scheduling Worksheet'!$G$1:$G$65536,0)),VLOOKUP($C3,'[1]Scheduling Worksheet'!$G$1:$X$65536,17,FALSE),"")</f>
        <v/>
      </c>
      <c r="J3" s="52" t="str">
        <f>IF(ISNUMBER(MATCH($C3,'[1]Scheduling Worksheet'!$H$1:$H$65536,0)),VLOOKUP($C3,'[1]Scheduling Worksheet'!$H$1:$X$65536,16,FALSE),"")</f>
        <v>Vg-Lector</v>
      </c>
      <c r="K3" s="47" t="str">
        <f>IF(ISNUMBER(MATCH($C3,'[1]Scheduling Worksheet'!$I$1:$I$65536,0)),VLOOKUP($C3,'[1]Scheduling Worksheet'!$I$1:$X$65536,15,FALSE),"")</f>
        <v/>
      </c>
      <c r="L3" s="47" t="str">
        <f>IF(ISNUMBER(MATCH($C3,'[1]Scheduling Worksheet'!$J$1:$J$65536,0)),VLOOKUP($C3,'[1]Scheduling Worksheet'!$J$1:$X$65536,14,FALSE),"")</f>
        <v/>
      </c>
      <c r="M3" s="47" t="str">
        <f>IF(ISNUMBER(MATCH($C3,'[1]Scheduling Worksheet'!$K$1:$K$65536,0)),VLOOKUP($C3,'[1]Scheduling Worksheet'!$K$1:$X$65536,13,FALSE),"")</f>
        <v/>
      </c>
      <c r="N3" s="102"/>
      <c r="O3" s="49"/>
      <c r="P3"/>
      <c r="Q3" s="55" t="str">
        <f t="shared" ref="Q3:Q11" si="0">$B3</f>
        <v>Vg</v>
      </c>
      <c r="R3" s="9" t="str">
        <f t="shared" ref="R3:R11" si="1">$C3</f>
        <v>Gil, Mark</v>
      </c>
      <c r="S3" s="47" t="str">
        <f>IF(ISNUMBER(MATCH($C3,'[1]Scheduling Worksheet'!$L$1:$L$65536,0)),VLOOKUP($C3,'[1]Scheduling Worksheet'!$L$1:$X$65536,12,FALSE),"")</f>
        <v>Vg-Lector</v>
      </c>
      <c r="T3" s="47" t="str">
        <f>IF(ISNUMBER(MATCH($C3,'[1]Scheduling Worksheet'!$M$1:$M$65536,0)),VLOOKUP($C3,'[1]Scheduling Worksheet'!$M$1:$X$65536,11,FALSE),"")</f>
        <v/>
      </c>
      <c r="U3" s="47" t="str">
        <f>IF(ISNUMBER(MATCH($C3,'[1]Scheduling Worksheet'!$N$1:$N$65536,0)),VLOOKUP($C3,'[1]Scheduling Worksheet'!$N$1:$X$65536,10,FALSE),"")</f>
        <v/>
      </c>
      <c r="V3" s="47" t="str">
        <f>IF(ISNUMBER(MATCH($C3,'[1]Scheduling Worksheet'!$O$1:$O$65536,0)),VLOOKUP($C3,'[1]Scheduling Worksheet'!$O$1:$X$65536,9,FALSE),"")</f>
        <v/>
      </c>
      <c r="W3" s="51" t="str">
        <f>IF(ISNUMBER(MATCH($C3,'[1]Scheduling Worksheet'!$P$1:$P$65536,0)),VLOOKUP($C3,'[1]Scheduling Worksheet'!$P$1:$X$65536,8,FALSE),"")</f>
        <v/>
      </c>
      <c r="X3" s="51" t="str">
        <f>IF(ISNUMBER(MATCH($C3,'[1]Scheduling Worksheet'!$Q$1:$Q$65536,0)),VLOOKUP($C3,'[1]Scheduling Worksheet'!$Q$1:$X$65536,7,FALSE),"")</f>
        <v>Vg-Lector</v>
      </c>
      <c r="Y3" s="47" t="str">
        <f>IF(ISNUMBER(MATCH($C3,'[1]Scheduling Worksheet'!$R$1:$R$65536,0)),VLOOKUP($C3,'[1]Scheduling Worksheet'!$R$1:$X$65536,6,FALSE),"")</f>
        <v/>
      </c>
      <c r="Z3" s="47" t="str">
        <f>IF(ISNUMBER(MATCH($C3,'[1]Scheduling Worksheet'!$S$1:$S$65536,0)),VLOOKUP($C3,'[1]Scheduling Worksheet'!$S$1:$X$65536,5,FALSE),"")</f>
        <v/>
      </c>
      <c r="AA3" s="228" t="str">
        <f>IF(ISNUMBER(MATCH($C3,'[1]Scheduling Worksheet'!$T$1:$T$65536,0)),VLOOKUP($C3,'[1]Scheduling Worksheet'!$T$1:$X$65536,4,FALSE),"")</f>
        <v/>
      </c>
      <c r="AB3" s="47" t="str">
        <f>IF(ISNUMBER(MATCH($C3,'[1]Scheduling Worksheet'!$U$1:$U$65536,0)),VLOOKUP($C3,'[1]Scheduling Worksheet'!$U$1:$X$65536,3,FALSE),"")</f>
        <v/>
      </c>
      <c r="AC3" s="53" t="str">
        <f>IF(ISNUMBER(MATCH($C3,'[1]Scheduling Worksheet'!$V$1:$V$65536,0)),VLOOKUP($C3,'[1]Scheduling Worksheet'!$V$1:$X$65536,3,FALSE),"")</f>
        <v/>
      </c>
      <c r="AD3" s="18"/>
      <c r="AE3" s="33"/>
      <c r="AF3" s="25" t="str">
        <f t="shared" ref="AF3:AF11" si="2">$C3</f>
        <v>Gil, Mark</v>
      </c>
      <c r="AG3" s="51" t="str">
        <f t="shared" ref="AG3:AG11" si="3">$B3</f>
        <v>Vg</v>
      </c>
      <c r="AH3" s="43" t="str">
        <f>IF(ISNUMBER(MATCH($C3,[2]LECTORS!$D$1:$D$65546,0)),VLOOKUP($C3,[2]LECTORS!$D$1:$Q$65546,7,FALSE),"")</f>
        <v>512-576-9373</v>
      </c>
      <c r="AI3" s="26" t="str">
        <f>IF($AJ3="y",IF(ISNUMBER(MATCH($C3,[2]LECTORS!$D$1:$D$65546,0)),VLOOKUP($C3,[2]LECTORS!$D$1:$Q$65546,6,FALSE),""),"")</f>
        <v>mgil453@yahoo.com</v>
      </c>
      <c r="AJ3" s="27" t="s">
        <v>45</v>
      </c>
      <c r="AK3" s="16">
        <f t="shared" ref="AK3:AK11" si="4">COUNTIF($E3:$AE3,"*-Lector")</f>
        <v>3</v>
      </c>
      <c r="AL3" s="14">
        <f>IF(ISNUMBER(MATCH($C3,[2]LECTORS!$D$1:$D$65546,0)),VLOOKUP($C3,[2]LECTORS!$D$1:$Q$65546,12,FALSE),"")</f>
        <v>0</v>
      </c>
      <c r="AM3" s="16">
        <f t="shared" ref="AM3:AM11" si="5">COUNTIF($E3:$AE3,"*-EM")+AK3</f>
        <v>3</v>
      </c>
      <c r="AN3" s="13" t="str">
        <f>IF(ISNUMBER(MATCH($C3,[2]LECTORS!$D$1:$D$65546,0)),VLOOKUP($C3,[2]LECTORS!$D$1:$S$65546,14,FALSE),"")</f>
        <v>EM</v>
      </c>
      <c r="AO3" s="14">
        <f>IF(ISNUMBER(MATCH($C3,[2]LECTORS!$D$1:$D$65546,0)),VLOOKUP($C3,[2]LECTORS!$D$1:$S$65546,15,FALSE),"")</f>
        <v>0</v>
      </c>
      <c r="AP3" s="14" t="str">
        <f>IF(ISNUMBER(MATCH($C3,[2]LECTORS!$D$1:$D$65546,0)),VLOOKUP($C3,[2]LECTORS!$D$1:$S$65546,16,FALSE),"")</f>
        <v>2022-06 Back!  Vg Mass Only</v>
      </c>
      <c r="AQ3" s="14" t="str">
        <f>IF(ISNUMBER(MATCH($C3,[2]LECTORS!$D$1:$D$65546,0)),VLOOKUP($C3,[2]LECTORS!$D$1:$Q$65546,6,FALSE),"")</f>
        <v>mgil453@yahoo.com</v>
      </c>
      <c r="AR3" s="35" t="str">
        <f>_xlfn.XLOOKUP(C3,'[2]EIM check'!$A:$A,'[2]EIM check'!$C:$C,"none",2)</f>
        <v>Expires 2025/08</v>
      </c>
      <c r="AS3" s="2"/>
      <c r="BA3" s="4" t="str">
        <f t="shared" ref="BA3:BA11" si="6">IF($AN3="EM",$B3,"LEC")</f>
        <v>Vg</v>
      </c>
    </row>
    <row r="4" spans="1:85" s="4" customFormat="1" ht="19.95" customHeight="1" x14ac:dyDescent="0.3">
      <c r="A4" s="76">
        <f>_xlfn.XLOOKUP(C4,[2]LECTORS!$D:$D,[2]LECTORS!$Q:$Q,"")</f>
        <v>0</v>
      </c>
      <c r="B4" s="63" t="str">
        <f>IF(ISNUMBER(MATCH($C4,[2]LECTORS!$D$1:$D$65546,0)),VLOOKUP($C4,[2]LECTORS!$D$1:$Q$65546,11,FALSE),"")</f>
        <v>Vg, 5, or any English</v>
      </c>
      <c r="C4" s="38" t="s">
        <v>103</v>
      </c>
      <c r="D4" s="103" t="str">
        <f>IF(ISNUMBER(MATCH($C4,'[1]Scheduling Worksheet'!$B$1:$B$65536,0)),VLOOKUP($C4,'[1]Scheduling Worksheet'!$B$1:$X$65536,22,FALSE),"")</f>
        <v>Vg-Lector</v>
      </c>
      <c r="E4" s="47" t="str">
        <f>IF(ISNUMBER(MATCH($C4,'[1]Scheduling Worksheet'!$C$1:$C$65536,0)),VLOOKUP($C4,'[1]Scheduling Worksheet'!$C$1:$X$65536,21,FALSE),"")</f>
        <v/>
      </c>
      <c r="F4" s="47" t="str">
        <f>IF(ISNUMBER(MATCH($C4,'[1]Scheduling Worksheet'!$D$1:$D$65536,0)),VLOOKUP($C4,'[1]Scheduling Worksheet'!$D$1:$X$65536,20,FALSE),"")</f>
        <v/>
      </c>
      <c r="G4" s="47" t="str">
        <f>IF(ISNUMBER(MATCH($C4,'[1]Scheduling Worksheet'!$E$1:$E$65536,0)),VLOOKUP($C4,'[1]Scheduling Worksheet'!$E$1:$X$65536,19,FALSE),"")</f>
        <v>Vg-Lector</v>
      </c>
      <c r="H4" s="228" t="str">
        <f>IF(ISNUMBER(MATCH($C4,'[1]Scheduling Worksheet'!$F$1:$F$65536,0)),VLOOKUP($C4,'[1]Scheduling Worksheet'!$F$1:$X$65536,19,FALSE),"")</f>
        <v/>
      </c>
      <c r="I4" s="47" t="str">
        <f>IF(ISNUMBER(MATCH($C4,'[1]Scheduling Worksheet'!$G$1:$G$65536,0)),VLOOKUP($C4,'[1]Scheduling Worksheet'!$G$1:$X$65536,17,FALSE),"")</f>
        <v/>
      </c>
      <c r="J4" s="52" t="str">
        <f>IF(ISNUMBER(MATCH($C4,'[1]Scheduling Worksheet'!$H$1:$H$65536,0)),VLOOKUP($C4,'[1]Scheduling Worksheet'!$H$1:$X$65536,16,FALSE),"")</f>
        <v/>
      </c>
      <c r="K4" s="47" t="str">
        <f>IF(ISNUMBER(MATCH($C4,'[1]Scheduling Worksheet'!$I$1:$I$65536,0)),VLOOKUP($C4,'[1]Scheduling Worksheet'!$I$1:$X$65536,15,FALSE),"")</f>
        <v>Vg-Lector</v>
      </c>
      <c r="L4" s="47" t="str">
        <f>IF(ISNUMBER(MATCH($C4,'[1]Scheduling Worksheet'!$J$1:$J$65536,0)),VLOOKUP($C4,'[1]Scheduling Worksheet'!$J$1:$X$65536,14,FALSE),"")</f>
        <v/>
      </c>
      <c r="M4" s="47" t="str">
        <f>IF(ISNUMBER(MATCH($C4,'[1]Scheduling Worksheet'!$K$1:$K$65536,0)),VLOOKUP($C4,'[1]Scheduling Worksheet'!$K$1:$X$65536,13,FALSE),"")</f>
        <v/>
      </c>
      <c r="N4" s="102"/>
      <c r="O4" s="49"/>
      <c r="P4"/>
      <c r="Q4" s="55" t="str">
        <f>$B4</f>
        <v>Vg, 5, or any English</v>
      </c>
      <c r="R4" s="9" t="str">
        <f>$C4</f>
        <v>Kemp, Hal</v>
      </c>
      <c r="S4" s="47" t="str">
        <f>IF(ISNUMBER(MATCH($C4,'[1]Scheduling Worksheet'!$L$1:$L$65536,0)),VLOOKUP($C4,'[1]Scheduling Worksheet'!$L$1:$X$65536,12,FALSE),"")</f>
        <v/>
      </c>
      <c r="T4" s="47" t="str">
        <f>IF(ISNUMBER(MATCH($C4,'[1]Scheduling Worksheet'!$M$1:$M$65536,0)),VLOOKUP($C4,'[1]Scheduling Worksheet'!$M$1:$X$65536,11,FALSE),"")</f>
        <v>5:00-Lector</v>
      </c>
      <c r="U4" s="47" t="str">
        <f>IF(ISNUMBER(MATCH($C4,'[1]Scheduling Worksheet'!$N$1:$N$65536,0)),VLOOKUP($C4,'[1]Scheduling Worksheet'!$N$1:$X$65536,10,FALSE),"")</f>
        <v/>
      </c>
      <c r="V4" s="47" t="str">
        <f>IF(ISNUMBER(MATCH($C4,'[1]Scheduling Worksheet'!$O$1:$O$65536,0)),VLOOKUP($C4,'[1]Scheduling Worksheet'!$O$1:$X$65536,9,FALSE),"")</f>
        <v/>
      </c>
      <c r="W4" s="51" t="str">
        <f>IF(ISNUMBER(MATCH($C4,'[1]Scheduling Worksheet'!$P$1:$P$65536,0)),VLOOKUP($C4,'[1]Scheduling Worksheet'!$P$1:$X$65536,8,FALSE),"")</f>
        <v/>
      </c>
      <c r="X4" s="51" t="str">
        <f>IF(ISNUMBER(MATCH($C4,'[1]Scheduling Worksheet'!$Q$1:$Q$65536,0)),VLOOKUP($C4,'[1]Scheduling Worksheet'!$Q$1:$X$65536,7,FALSE),"")</f>
        <v/>
      </c>
      <c r="Y4" s="47" t="str">
        <f>IF(ISNUMBER(MATCH($C4,'[1]Scheduling Worksheet'!$R$1:$R$65536,0)),VLOOKUP($C4,'[1]Scheduling Worksheet'!$R$1:$X$65536,6,FALSE),"")</f>
        <v/>
      </c>
      <c r="Z4" s="47" t="str">
        <f>IF(ISNUMBER(MATCH($C4,'[1]Scheduling Worksheet'!$S$1:$S$65536,0)),VLOOKUP($C4,'[1]Scheduling Worksheet'!$S$1:$X$65536,5,FALSE),"")</f>
        <v>7:30-Lector</v>
      </c>
      <c r="AA4" s="228" t="str">
        <f>IF(ISNUMBER(MATCH($C4,'[1]Scheduling Worksheet'!$T$1:$T$65536,0)),VLOOKUP($C4,'[1]Scheduling Worksheet'!$T$1:$X$65536,4,FALSE),"")</f>
        <v/>
      </c>
      <c r="AB4" s="47" t="str">
        <f>IF(ISNUMBER(MATCH(#REF!,'[1]Scheduling Worksheet'!$U$1:$U$65536,0)),VLOOKUP(#REF!,'[1]Scheduling Worksheet'!$U$1:$X$65536,3,FALSE),"")</f>
        <v/>
      </c>
      <c r="AC4" s="53" t="str">
        <f>IF(ISNUMBER(MATCH(#REF!,'[1]Scheduling Worksheet'!$V$1:$V$65536,0)),VLOOKUP(#REF!,'[1]Scheduling Worksheet'!$V$1:$X$65536,3,FALSE),"")</f>
        <v/>
      </c>
      <c r="AD4" s="18"/>
      <c r="AE4" s="33"/>
      <c r="AF4" s="25" t="str">
        <f>$C4</f>
        <v>Kemp, Hal</v>
      </c>
      <c r="AG4" s="51" t="str">
        <f>$B4</f>
        <v>Vg, 5, or any English</v>
      </c>
      <c r="AH4" s="43" t="str">
        <f>IF(ISNUMBER(MATCH($C4,[2]LECTORS!$D$1:$D$65546,0)),VLOOKUP($C4,[2]LECTORS!$D$1:$Q$65546,7,FALSE),"")</f>
        <v>512-963-1964</v>
      </c>
      <c r="AI4" s="26" t="str">
        <f>IF($AJ4="y",IF(ISNUMBER(MATCH($C4,[2]LECTORS!$D$1:$D$65546,0)),VLOOKUP($C4,[2]LECTORS!$D$1:$Q$65546,6,FALSE),""),"")</f>
        <v>hakemp2000@yahoo.com</v>
      </c>
      <c r="AJ4" s="27" t="s">
        <v>45</v>
      </c>
      <c r="AK4" s="16">
        <f>COUNTIF($E4:$AE4,"*-Lector")</f>
        <v>4</v>
      </c>
      <c r="AL4" s="14">
        <f>IF(ISNUMBER(MATCH($C4,[2]LECTORS!$D$1:$D$65546,0)),VLOOKUP($C4,[2]LECTORS!$D$1:$Q$65546,12,FALSE),"")</f>
        <v>0</v>
      </c>
      <c r="AM4" s="16">
        <f>COUNTIF($E4:$AE4,"*-EM")+AK4</f>
        <v>4</v>
      </c>
      <c r="AN4" s="13">
        <f>IF(ISNUMBER(MATCH($C4,[2]LECTORS!$D$1:$D$65546,0)),VLOOKUP($C4,[2]LECTORS!$D$1:$S$65546,14,FALSE),"")</f>
        <v>0</v>
      </c>
      <c r="AO4" s="14" t="str">
        <f>IF(ISNUMBER(MATCH($C4,[2]LECTORS!$D$1:$D$65546,0)),VLOOKUP($C4,[2]LECTORS!$D$1:$S$65546,15,FALSE),"")</f>
        <v>Newly Baptised 2023/04.</v>
      </c>
      <c r="AP4" s="14" t="s">
        <v>107</v>
      </c>
      <c r="AQ4" s="14" t="str">
        <f>IF(ISNUMBER(MATCH($C4,[2]LECTORS!$D$1:$D$65546,0)),VLOOKUP($C4,[2]LECTORS!$D$1:$Q$65546,6,FALSE),"")</f>
        <v>hakemp2000@yahoo.com</v>
      </c>
      <c r="AR4" s="35" t="str">
        <f>_xlfn.XLOOKUP(C4,'[2]EIM check'!$A:$A,'[2]EIM check'!$C:$C,"none",2)</f>
        <v>Expires 2026/02</v>
      </c>
      <c r="AS4" s="2"/>
      <c r="BA4" s="4" t="str">
        <f>IF($AN4="EM",$B4,"LEC")</f>
        <v>LEC</v>
      </c>
    </row>
    <row r="5" spans="1:85" s="4" customFormat="1" ht="19.95" customHeight="1" x14ac:dyDescent="0.25">
      <c r="A5" s="76" t="str">
        <f>_xlfn.XLOOKUP(C5,[2]LECTORS!$D:$D,[2]LECTORS!$Q:$Q,"")</f>
        <v>Choir</v>
      </c>
      <c r="B5" s="63" t="str">
        <f>IF(ISNUMBER(MATCH($C5,[2]LECTORS!$D$1:$D$65546,0)),VLOOKUP($C5,[2]LECTORS!$D$1:$Q$65546,11,FALSE),"")</f>
        <v>Vg, 7:30</v>
      </c>
      <c r="C5" s="36" t="s">
        <v>5</v>
      </c>
      <c r="D5" s="103" t="str">
        <f>IF(ISNUMBER(MATCH($C5,'[1]Scheduling Worksheet'!$B$1:$B$65536,0)),VLOOKUP($C5,'[1]Scheduling Worksheet'!$B$1:$X$65536,22,FALSE),"")</f>
        <v/>
      </c>
      <c r="E5" s="48" t="str">
        <f>IF(ISNUMBER(MATCH($C5,'[1]Scheduling Worksheet'!$C$1:$C$65536,0)),VLOOKUP($C5,'[1]Scheduling Worksheet'!$C$1:$X$65536,21,FALSE),"")</f>
        <v/>
      </c>
      <c r="F5" s="48" t="str">
        <f>IF(ISNUMBER(MATCH($C5,'[1]Scheduling Worksheet'!$D$1:$D$65536,0)),VLOOKUP($C5,'[1]Scheduling Worksheet'!$D$1:$X$65536,20,FALSE),"")</f>
        <v/>
      </c>
      <c r="G5" s="47" t="str">
        <f>IF(ISNUMBER(MATCH($C5,'[1]Scheduling Worksheet'!$E$1:$E$65536,0)),VLOOKUP($C5,'[1]Scheduling Worksheet'!$E$1:$X$65536,19,FALSE),"")</f>
        <v/>
      </c>
      <c r="H5" s="235" t="str">
        <f>IF(ISNUMBER(MATCH($C5,'[1]Scheduling Worksheet'!$F$1:$F$65536,0)),VLOOKUP($C5,'[1]Scheduling Worksheet'!$F$1:$X$65536,19,FALSE),"")</f>
        <v/>
      </c>
      <c r="I5" s="48" t="str">
        <f>IF(ISNUMBER(MATCH($C5,'[1]Scheduling Worksheet'!$G$1:$G$65536,0)),VLOOKUP($C5,'[1]Scheduling Worksheet'!$G$1:$X$65536,17,FALSE),"")</f>
        <v/>
      </c>
      <c r="J5" s="74" t="str">
        <f>IF(ISNUMBER(MATCH($C5,'[1]Scheduling Worksheet'!$H$1:$H$65536,0)),VLOOKUP($C5,'[1]Scheduling Worksheet'!$H$1:$X$65536,16,FALSE),"")</f>
        <v/>
      </c>
      <c r="K5" s="47" t="str">
        <f>IF(ISNUMBER(MATCH($C5,'[1]Scheduling Worksheet'!$I$1:$I$65536,0)),VLOOKUP($C5,'[1]Scheduling Worksheet'!$I$1:$X$65536,15,FALSE),"")</f>
        <v/>
      </c>
      <c r="L5" s="47" t="str">
        <f>IF(ISNUMBER(MATCH($C5,'[1]Scheduling Worksheet'!$J$1:$J$65536,0)),VLOOKUP($C5,'[1]Scheduling Worksheet'!$J$1:$X$65536,14,FALSE),"")</f>
        <v>Vg-Lector</v>
      </c>
      <c r="M5" s="47" t="str">
        <f>IF(ISNUMBER(MATCH($C5,'[1]Scheduling Worksheet'!$K$1:$K$65536,0)),VLOOKUP($C5,'[1]Scheduling Worksheet'!$K$1:$X$65536,13,FALSE),"")</f>
        <v/>
      </c>
      <c r="N5" s="102"/>
      <c r="O5" s="49"/>
      <c r="P5"/>
      <c r="Q5" s="55" t="str">
        <f>$B5</f>
        <v>Vg, 7:30</v>
      </c>
      <c r="R5" s="9" t="str">
        <f>$C5</f>
        <v>Kutac, Jason</v>
      </c>
      <c r="S5" s="47" t="str">
        <f>IF(ISNUMBER(MATCH($C5,'[1]Scheduling Worksheet'!$L$1:$L$65536,0)),VLOOKUP($C5,'[1]Scheduling Worksheet'!$L$1:$X$65536,12,FALSE),"")</f>
        <v/>
      </c>
      <c r="T5" s="47" t="str">
        <f>IF(ISNUMBER(MATCH($C5,'[1]Scheduling Worksheet'!$M$1:$M$65536,0)),VLOOKUP($C5,'[1]Scheduling Worksheet'!$M$1:$X$65536,11,FALSE),"")</f>
        <v/>
      </c>
      <c r="U5" s="47" t="str">
        <f>IF(ISNUMBER(MATCH($C5,'[1]Scheduling Worksheet'!$N$1:$N$65536,0)),VLOOKUP($C5,'[1]Scheduling Worksheet'!$N$1:$X$65536,10,FALSE),"")</f>
        <v>Vg-Lector</v>
      </c>
      <c r="V5" s="47" t="str">
        <f>IF(ISNUMBER(MATCH($C5,'[1]Scheduling Worksheet'!$O$1:$O$65536,0)),VLOOKUP($C5,'[1]Scheduling Worksheet'!$O$1:$X$65536,9,FALSE),"")</f>
        <v/>
      </c>
      <c r="W5" s="51" t="str">
        <f>IF(ISNUMBER(MATCH($C5,'[1]Scheduling Worksheet'!$P$1:$P$65536,0)),VLOOKUP($C5,'[1]Scheduling Worksheet'!$P$1:$X$65536,8,FALSE),"")</f>
        <v/>
      </c>
      <c r="X5" s="51" t="str">
        <f>IF(ISNUMBER(MATCH($C5,'[1]Scheduling Worksheet'!$Q$1:$Q$65536,0)),VLOOKUP($C5,'[1]Scheduling Worksheet'!$Q$1:$X$65536,7,FALSE),"")</f>
        <v>Vg-Lector</v>
      </c>
      <c r="Y5" s="47" t="str">
        <f>IF(ISNUMBER(MATCH($C5,'[1]Scheduling Worksheet'!$R$1:$R$65536,0)),VLOOKUP($C5,'[1]Scheduling Worksheet'!$R$1:$X$65536,6,FALSE),"")</f>
        <v/>
      </c>
      <c r="Z5" s="47" t="str">
        <f>IF(ISNUMBER(MATCH($C5,'[1]Scheduling Worksheet'!$S$1:$S$65536,0)),VLOOKUP($C5,'[1]Scheduling Worksheet'!$S$1:$X$65536,5,FALSE),"")</f>
        <v/>
      </c>
      <c r="AA5" s="228" t="str">
        <f>IF(ISNUMBER(MATCH($C5,'[1]Scheduling Worksheet'!$T$1:$T$65536,0)),VLOOKUP($C5,'[1]Scheduling Worksheet'!$T$1:$X$65536,4,FALSE),"")</f>
        <v/>
      </c>
      <c r="AB5" s="47" t="str">
        <f>IF(ISNUMBER(MATCH($C5,'[1]Scheduling Worksheet'!$U$1:$U$65536,0)),VLOOKUP($C5,'[1]Scheduling Worksheet'!$U$1:$X$65536,3,FALSE),"")</f>
        <v/>
      </c>
      <c r="AC5" s="53" t="str">
        <f>IF(ISNUMBER(MATCH($C5,'[1]Scheduling Worksheet'!$V$1:$V$65536,0)),VLOOKUP($C5,'[1]Scheduling Worksheet'!$V$1:$X$65536,3,FALSE),"")</f>
        <v/>
      </c>
      <c r="AD5" s="18"/>
      <c r="AE5" s="33"/>
      <c r="AF5" s="25" t="str">
        <f>$C5</f>
        <v>Kutac, Jason</v>
      </c>
      <c r="AG5" s="51" t="str">
        <f>$B5</f>
        <v>Vg, 7:30</v>
      </c>
      <c r="AH5" s="43" t="str">
        <f>IF(ISNUMBER(MATCH($C5,[2]LECTORS!$D$1:$D$65546,0)),VLOOKUP($C5,[2]LECTORS!$D$1:$Q$65546,7,FALSE),"")</f>
        <v>512-497-4909</v>
      </c>
      <c r="AI5" s="26" t="str">
        <f>IF($AJ5="y",IF(ISNUMBER(MATCH($C5,[2]LECTORS!$D$1:$D$65546,0)),VLOOKUP($C5,[2]LECTORS!$D$1:$Q$65546,6,FALSE),""),"")</f>
        <v>jasonkutac1701@yahoo.com</v>
      </c>
      <c r="AJ5" s="27" t="s">
        <v>45</v>
      </c>
      <c r="AK5" s="16">
        <f>COUNTIF($E5:$AE5,"*-Lector")</f>
        <v>3</v>
      </c>
      <c r="AL5" s="14">
        <f>IF(ISNUMBER(MATCH($C5,[2]LECTORS!$D$1:$D$65546,0)),VLOOKUP($C5,[2]LECTORS!$D$1:$Q$65546,12,FALSE),"")</f>
        <v>4</v>
      </c>
      <c r="AM5" s="16">
        <f>COUNTIF($E5:$AE5,"*-EM")+AK5</f>
        <v>3</v>
      </c>
      <c r="AN5" s="13" t="str">
        <f>IF(ISNUMBER(MATCH($C5,[2]LECTORS!$D$1:$D$65546,0)),VLOOKUP($C5,[2]LECTORS!$D$1:$S$65546,14,FALSE),"")</f>
        <v>Choir</v>
      </c>
      <c r="AO5" s="14" t="str">
        <f>IF(ISNUMBER(MATCH($C5,[2]LECTORS!$D$1:$D$65546,0)),VLOOKUP($C5,[2]LECTORS!$D$1:$S$65546,15,FALSE),"")</f>
        <v>Choir; prefers once a month but will do more if needed.</v>
      </c>
      <c r="AP5" s="14">
        <f>IF(ISNUMBER(MATCH($C5,[2]LECTORS!$D$1:$D$65546,0)),VLOOKUP($C5,[2]LECTORS!$D$1:$S$65546,16,FALSE),"")</f>
        <v>0</v>
      </c>
      <c r="AQ5" s="14" t="str">
        <f>IF(ISNUMBER(MATCH($C5,[2]LECTORS!$D$1:$D$65546,0)),VLOOKUP($C5,[2]LECTORS!$D$1:$Q$65546,6,FALSE),"")</f>
        <v>jasonkutac1701@yahoo.com</v>
      </c>
      <c r="AR5" s="35" t="str">
        <f>_xlfn.XLOOKUP(C5,'[2]EIM check'!$A:$A,'[2]EIM check'!$C:$C,"none",2)</f>
        <v>Expires 2026/06</v>
      </c>
      <c r="AS5" s="2"/>
      <c r="BA5" s="4" t="str">
        <f>IF($AN5="EM",$B5,"LEC")</f>
        <v>LEC</v>
      </c>
    </row>
    <row r="6" spans="1:85" s="4" customFormat="1" ht="19.95" customHeight="1" x14ac:dyDescent="0.25">
      <c r="A6" s="76" t="str">
        <f>_xlfn.XLOOKUP(C6,[2]LECTORS!$D:$D,[2]LECTORS!$Q:$Q,"")</f>
        <v>EM</v>
      </c>
      <c r="B6" s="63" t="str">
        <f>IF(ISNUMBER(MATCH($C6,[2]LECTORS!$D$1:$D$65546,0)),VLOOKUP($C6,[2]LECTORS!$D$1:$Q$65546,11,FALSE),"")</f>
        <v>Vg,</v>
      </c>
      <c r="C6" s="36" t="s">
        <v>69</v>
      </c>
      <c r="D6" s="103" t="str">
        <f>IF(ISNUMBER(MATCH($C6,'[1]Scheduling Worksheet'!$B$1:$B$65536,0)),VLOOKUP($C6,'[1]Scheduling Worksheet'!$B$1:$X$65536,22,FALSE),"")</f>
        <v/>
      </c>
      <c r="E6" s="47" t="str">
        <f>IF(ISNUMBER(MATCH($C6,'[1]Scheduling Worksheet'!$C$1:$C$65536,0)),VLOOKUP($C6,'[1]Scheduling Worksheet'!$C$1:$X$65536,21,FALSE),"")</f>
        <v>Vg-Lector</v>
      </c>
      <c r="F6" s="47" t="str">
        <f>IF(ISNUMBER(MATCH($C6,'[1]Scheduling Worksheet'!$D$1:$D$65536,0)),VLOOKUP($C6,'[1]Scheduling Worksheet'!$D$1:$X$65536,20,FALSE),"")</f>
        <v/>
      </c>
      <c r="G6" s="47" t="str">
        <f>IF(ISNUMBER(MATCH($C6,'[1]Scheduling Worksheet'!$E$1:$E$65536,0)),VLOOKUP($C6,'[1]Scheduling Worksheet'!$E$1:$X$65536,19,FALSE),"")</f>
        <v>Vg-EM</v>
      </c>
      <c r="H6" s="48" t="str">
        <f>IF(ISNUMBER(MATCH($C6,'[1]Scheduling Worksheet'!$F$1:$F$65536,0)),VLOOKUP($C6,'[1]Scheduling Worksheet'!$F$1:$X$65536,19,FALSE),"")</f>
        <v/>
      </c>
      <c r="I6" s="48" t="str">
        <f>IF(ISNUMBER(MATCH($C6,'[1]Scheduling Worksheet'!$G$1:$G$65536,0)),VLOOKUP($C6,'[1]Scheduling Worksheet'!$G$1:$X$65536,17,FALSE),"")</f>
        <v/>
      </c>
      <c r="J6" s="52" t="str">
        <f>IF(ISNUMBER(MATCH($C6,'[1]Scheduling Worksheet'!$H$1:$H$65536,0)),VLOOKUP($C6,'[1]Scheduling Worksheet'!$H$1:$X$65536,16,FALSE),"")</f>
        <v>Vg-EM</v>
      </c>
      <c r="K6" s="47" t="str">
        <f>IF(ISNUMBER(MATCH($C6,'[1]Scheduling Worksheet'!$I$1:$I$65536,0)),VLOOKUP($C6,'[1]Scheduling Worksheet'!$I$1:$X$65536,15,FALSE),"")</f>
        <v/>
      </c>
      <c r="L6" s="47" t="str">
        <f>IF(ISNUMBER(MATCH($C6,'[1]Scheduling Worksheet'!$J$1:$J$65536,0)),VLOOKUP($C6,'[1]Scheduling Worksheet'!$J$1:$X$65536,14,FALSE),"")</f>
        <v>Vg-Lector</v>
      </c>
      <c r="M6" s="47" t="str">
        <f>IF(ISNUMBER(MATCH($C6,'[1]Scheduling Worksheet'!$K$1:$K$65536,0)),VLOOKUP($C6,'[1]Scheduling Worksheet'!$K$1:$X$65536,13,FALSE),"")</f>
        <v>Vg-EM</v>
      </c>
      <c r="N6" s="102"/>
      <c r="O6" s="49"/>
      <c r="P6"/>
      <c r="Q6" s="55" t="str">
        <f t="shared" si="0"/>
        <v>Vg,</v>
      </c>
      <c r="R6" s="9" t="str">
        <f t="shared" si="1"/>
        <v>McNally, Angela</v>
      </c>
      <c r="S6" s="47" t="str">
        <f>IF(ISNUMBER(MATCH($C6,'[1]Scheduling Worksheet'!$L$1:$L$65536,0)),VLOOKUP($C6,'[1]Scheduling Worksheet'!$L$1:$X$65536,12,FALSE),"")</f>
        <v/>
      </c>
      <c r="T6" s="48" t="str">
        <f>IF(ISNUMBER(MATCH($C6,'[1]Scheduling Worksheet'!$M$1:$M$65536,0)),VLOOKUP($C6,'[1]Scheduling Worksheet'!$M$1:$X$65536,11,FALSE),"")</f>
        <v/>
      </c>
      <c r="U6" s="48" t="str">
        <f>IF(ISNUMBER(MATCH($C6,'[1]Scheduling Worksheet'!$N$1:$N$65536,0)),VLOOKUP($C6,'[1]Scheduling Worksheet'!$N$1:$X$65536,10,FALSE),"")</f>
        <v/>
      </c>
      <c r="V6" s="47" t="str">
        <f>IF(ISNUMBER(MATCH($C6,'[1]Scheduling Worksheet'!$O$1:$O$65536,0)),VLOOKUP($C6,'[1]Scheduling Worksheet'!$O$1:$X$65536,9,FALSE),"")</f>
        <v>Vg-Lector</v>
      </c>
      <c r="W6" s="64" t="str">
        <f>IF(ISNUMBER(MATCH($C6,'[1]Scheduling Worksheet'!$P$1:$P$65536,0)),VLOOKUP($C6,'[1]Scheduling Worksheet'!$P$1:$X$65536,8,FALSE),"")</f>
        <v/>
      </c>
      <c r="X6" s="51" t="str">
        <f>IF(ISNUMBER(MATCH($C6,'[1]Scheduling Worksheet'!$Q$1:$Q$65536,0)),VLOOKUP($C6,'[1]Scheduling Worksheet'!$Q$1:$X$65536,7,FALSE),"")</f>
        <v/>
      </c>
      <c r="Y6" s="47" t="str">
        <f>IF(ISNUMBER(MATCH($C6,'[1]Scheduling Worksheet'!$R$1:$R$65536,0)),VLOOKUP($C6,'[1]Scheduling Worksheet'!$R$1:$X$65536,6,FALSE),"")</f>
        <v>Vg-EM</v>
      </c>
      <c r="Z6" s="47" t="str">
        <f>IF(ISNUMBER(MATCH($C6,'[1]Scheduling Worksheet'!$S$1:$S$65536,0)),VLOOKUP($C6,'[1]Scheduling Worksheet'!$S$1:$X$65536,5,FALSE),"")</f>
        <v/>
      </c>
      <c r="AA6" s="48" t="str">
        <f>IF(ISNUMBER(MATCH($C6,'[1]Scheduling Worksheet'!$T$1:$T$65536,0)),VLOOKUP($C6,'[1]Scheduling Worksheet'!$T$1:$X$65536,4,FALSE),"")</f>
        <v/>
      </c>
      <c r="AB6" s="47" t="str">
        <f>IF(ISNUMBER(MATCH($C6,'[1]Scheduling Worksheet'!$U$1:$U$65536,0)),VLOOKUP($C6,'[1]Scheduling Worksheet'!$U$1:$X$65536,3,FALSE),"")</f>
        <v/>
      </c>
      <c r="AC6" s="53" t="str">
        <f>IF(ISNUMBER(MATCH($C6,'[1]Scheduling Worksheet'!$V$1:$V$65536,0)),VLOOKUP($C6,'[1]Scheduling Worksheet'!$V$1:$X$65536,3,FALSE),"")</f>
        <v/>
      </c>
      <c r="AD6" s="18"/>
      <c r="AE6" s="33"/>
      <c r="AF6" s="25" t="str">
        <f t="shared" si="2"/>
        <v>McNally, Angela</v>
      </c>
      <c r="AG6" s="51" t="str">
        <f t="shared" si="3"/>
        <v>Vg,</v>
      </c>
      <c r="AH6" s="43" t="str">
        <f>IF(ISNUMBER(MATCH($C6,[2]LECTORS!$D$1:$D$65546,0)),VLOOKUP($C6,[2]LECTORS!$D$1:$Q$65546,7,FALSE),"")</f>
        <v>508-878-2322</v>
      </c>
      <c r="AI6" s="26" t="str">
        <f>IF($AJ6="y",IF(ISNUMBER(MATCH($C6,[2]LECTORS!$D$1:$D$65546,0)),VLOOKUP($C6,[2]LECTORS!$D$1:$Q$65546,6,FALSE),""),"")</f>
        <v/>
      </c>
      <c r="AJ6" s="27" t="s">
        <v>46</v>
      </c>
      <c r="AK6" s="16">
        <f t="shared" si="4"/>
        <v>3</v>
      </c>
      <c r="AL6" s="14">
        <f>IF(ISNUMBER(MATCH($C6,[2]LECTORS!$D$1:$D$65546,0)),VLOOKUP($C6,[2]LECTORS!$D$1:$Q$65546,12,FALSE),"")</f>
        <v>0</v>
      </c>
      <c r="AM6" s="16">
        <f t="shared" si="5"/>
        <v>7</v>
      </c>
      <c r="AN6" s="13" t="str">
        <f>IF(ISNUMBER(MATCH($C6,[2]LECTORS!$D$1:$D$65546,0)),VLOOKUP($C6,[2]LECTORS!$D$1:$S$65546,14,FALSE),"")</f>
        <v>EM</v>
      </c>
      <c r="AO6" s="14" t="str">
        <f>IF(ISNUMBER(MATCH($C6,[2]LECTORS!$D$1:$D$65546,0)),VLOOKUP($C6,[2]LECTORS!$D$1:$S$65546,15,FALSE),"")</f>
        <v>Lectors at noon Mass on Tuesday and Thursday.</v>
      </c>
      <c r="AP6" s="14">
        <f>IF(ISNUMBER(MATCH($C6,[2]LECTORS!$D$1:$D$65546,0)),VLOOKUP($C6,[2]LECTORS!$D$1:$S$65546,16,FALSE),"")</f>
        <v>0</v>
      </c>
      <c r="AQ6" s="14" t="str">
        <f>IF(ISNUMBER(MATCH($C6,[2]LECTORS!$D$1:$D$65546,0)),VLOOKUP($C6,[2]LECTORS!$D$1:$Q$65546,6,FALSE),"")</f>
        <v>avegamcnally@yahoo.com</v>
      </c>
      <c r="AR6" s="35" t="str">
        <f>_xlfn.XLOOKUP(C6,'[2]EIM check'!$A:$A,'[2]EIM check'!$C:$C,"none",2)</f>
        <v>Expires 2025/04</v>
      </c>
      <c r="AS6" s="2"/>
      <c r="BA6" s="4" t="str">
        <f t="shared" si="6"/>
        <v>Vg,</v>
      </c>
    </row>
    <row r="7" spans="1:85" s="4" customFormat="1" ht="19.95" customHeight="1" x14ac:dyDescent="0.25">
      <c r="A7" s="76">
        <f>_xlfn.XLOOKUP(C7,[2]LECTORS!$D:$D,[2]LECTORS!$Q:$Q,"")</f>
        <v>0</v>
      </c>
      <c r="B7" s="63" t="str">
        <f>IF(ISNUMBER(MATCH($C7,[2]LECTORS!$D$1:$D$65546,0)),VLOOKUP($C7,[2]LECTORS!$D$1:$Q$65546,11,FALSE),"")</f>
        <v>Vg, 11:15,</v>
      </c>
      <c r="C7" s="36" t="s">
        <v>39</v>
      </c>
      <c r="D7" s="103" t="str">
        <f>IF(ISNUMBER(MATCH($C7,'[1]Scheduling Worksheet'!$B$1:$B$65536,0)),VLOOKUP($C7,'[1]Scheduling Worksheet'!$B$1:$X$65536,22,FALSE),"")</f>
        <v/>
      </c>
      <c r="E7" s="47" t="str">
        <f>IF(ISNUMBER(MATCH($C7,'[1]Scheduling Worksheet'!$C$1:$C$65536,0)),VLOOKUP($C7,'[1]Scheduling Worksheet'!$C$1:$X$65536,21,FALSE),"")</f>
        <v/>
      </c>
      <c r="F7" s="47" t="str">
        <f>IF(ISNUMBER(MATCH($C7,'[1]Scheduling Worksheet'!$D$1:$D$65536,0)),VLOOKUP($C7,'[1]Scheduling Worksheet'!$D$1:$X$65536,20,FALSE),"")</f>
        <v/>
      </c>
      <c r="G7" s="47" t="str">
        <f>IF(ISNUMBER(MATCH($C7,'[1]Scheduling Worksheet'!$E$1:$E$65536,0)),VLOOKUP($C7,'[1]Scheduling Worksheet'!$E$1:$X$65536,19,FALSE),"")</f>
        <v/>
      </c>
      <c r="H7" s="48" t="str">
        <f>IF(ISNUMBER(MATCH($C7,'[1]Scheduling Worksheet'!$F$1:$F$65536,0)),VLOOKUP($C7,'[1]Scheduling Worksheet'!$F$1:$X$65536,19,FALSE),"")</f>
        <v/>
      </c>
      <c r="I7" s="47" t="str">
        <f>IF(ISNUMBER(MATCH($C7,'[1]Scheduling Worksheet'!$G$1:$G$65536,0)),VLOOKUP($C7,'[1]Scheduling Worksheet'!$G$1:$X$65536,17,FALSE),"")</f>
        <v>Vg-Lector</v>
      </c>
      <c r="J7" s="52" t="str">
        <f>IF(ISNUMBER(MATCH($C7,'[1]Scheduling Worksheet'!$H$1:$H$65536,0)),VLOOKUP($C7,'[1]Scheduling Worksheet'!$H$1:$X$65536,16,FALSE),"")</f>
        <v/>
      </c>
      <c r="K7" s="47" t="str">
        <f>IF(ISNUMBER(MATCH($C7,'[1]Scheduling Worksheet'!$I$1:$I$65536,0)),VLOOKUP($C7,'[1]Scheduling Worksheet'!$I$1:$X$65536,15,FALSE),"")</f>
        <v/>
      </c>
      <c r="L7" s="47" t="str">
        <f>IF(ISNUMBER(MATCH($C7,'[1]Scheduling Worksheet'!$J$1:$J$65536,0)),VLOOKUP($C7,'[1]Scheduling Worksheet'!$J$1:$X$65536,14,FALSE),"")</f>
        <v/>
      </c>
      <c r="M7" s="48" t="str">
        <f>IF(ISNUMBER(MATCH($C7,'[1]Scheduling Worksheet'!$K$1:$K$65536,0)),VLOOKUP($C7,'[1]Scheduling Worksheet'!$K$1:$X$65536,13,FALSE),"")</f>
        <v/>
      </c>
      <c r="N7" s="102"/>
      <c r="O7" s="49"/>
      <c r="P7"/>
      <c r="Q7" s="55" t="str">
        <f t="shared" si="0"/>
        <v>Vg, 11:15,</v>
      </c>
      <c r="R7" s="9" t="str">
        <f t="shared" si="1"/>
        <v>Caswell, Judy</v>
      </c>
      <c r="S7" s="47" t="str">
        <f>IF(ISNUMBER(MATCH($C7,'[1]Scheduling Worksheet'!$L$1:$L$65536,0)),VLOOKUP($C7,'[1]Scheduling Worksheet'!$L$1:$X$65536,12,FALSE),"")</f>
        <v>Vg-Lector</v>
      </c>
      <c r="T7" s="47" t="str">
        <f>IF(ISNUMBER(MATCH($C7,'[1]Scheduling Worksheet'!$M$1:$M$65536,0)),VLOOKUP($C7,'[1]Scheduling Worksheet'!$M$1:$X$65536,11,FALSE),"")</f>
        <v/>
      </c>
      <c r="U7" s="47" t="str">
        <f>IF(ISNUMBER(MATCH($C7,'[1]Scheduling Worksheet'!$N$1:$N$65536,0)),VLOOKUP($C7,'[1]Scheduling Worksheet'!$N$1:$X$65536,10,FALSE),"")</f>
        <v>Vg-Lector</v>
      </c>
      <c r="V7" s="47" t="str">
        <f>IF(ISNUMBER(MATCH($C7,'[1]Scheduling Worksheet'!$O$1:$O$65536,0)),VLOOKUP($C7,'[1]Scheduling Worksheet'!$O$1:$X$65536,9,FALSE),"")</f>
        <v/>
      </c>
      <c r="W7" s="51" t="str">
        <f>IF(ISNUMBER(MATCH($C7,'[1]Scheduling Worksheet'!$P$1:$P$65536,0)),VLOOKUP($C7,'[1]Scheduling Worksheet'!$P$1:$X$65536,8,FALSE),"")</f>
        <v/>
      </c>
      <c r="X7" s="51" t="str">
        <f>IF(ISNUMBER(MATCH($C7,'[1]Scheduling Worksheet'!$Q$1:$Q$65536,0)),VLOOKUP($C7,'[1]Scheduling Worksheet'!$Q$1:$X$65536,7,FALSE),"")</f>
        <v/>
      </c>
      <c r="Y7" s="47" t="str">
        <f>IF(ISNUMBER(MATCH($C7,'[1]Scheduling Worksheet'!$R$1:$R$65536,0)),VLOOKUP($C7,'[1]Scheduling Worksheet'!$R$1:$X$65536,6,FALSE),"")</f>
        <v/>
      </c>
      <c r="Z7" s="47" t="str">
        <f>IF(ISNUMBER(MATCH($C7,'[1]Scheduling Worksheet'!$S$1:$S$65536,0)),VLOOKUP($C7,'[1]Scheduling Worksheet'!$S$1:$X$65536,5,FALSE),"")</f>
        <v/>
      </c>
      <c r="AA7" s="228" t="str">
        <f>IF(ISNUMBER(MATCH($C7,'[1]Scheduling Worksheet'!$T$1:$T$65536,0)),VLOOKUP($C7,'[1]Scheduling Worksheet'!$T$1:$X$65536,4,FALSE),"")</f>
        <v/>
      </c>
      <c r="AB7" s="47" t="str">
        <f>IF(ISNUMBER(MATCH($C7,'[1]Scheduling Worksheet'!$U$1:$U$65536,0)),VLOOKUP($C7,'[1]Scheduling Worksheet'!$U$1:$X$65536,3,FALSE),"")</f>
        <v/>
      </c>
      <c r="AC7" s="53" t="str">
        <f>IF(ISNUMBER(MATCH($C7,'[1]Scheduling Worksheet'!$V$1:$V$65536,0)),VLOOKUP($C7,'[1]Scheduling Worksheet'!$V$1:$X$65536,3,FALSE),"")</f>
        <v/>
      </c>
      <c r="AD7" s="18"/>
      <c r="AE7" s="33"/>
      <c r="AF7" s="25" t="str">
        <f t="shared" si="2"/>
        <v>Caswell, Judy</v>
      </c>
      <c r="AG7" s="51" t="str">
        <f t="shared" si="3"/>
        <v>Vg, 11:15,</v>
      </c>
      <c r="AH7" s="43" t="str">
        <f>IF(ISNUMBER(MATCH($C7,[2]LECTORS!$D$1:$D$65546,0)),VLOOKUP($C7,[2]LECTORS!$D$1:$Q$65546,7,FALSE),"")</f>
        <v>210-379-3040</v>
      </c>
      <c r="AI7" s="26" t="str">
        <f>IF($AJ7="y",IF(ISNUMBER(MATCH($C7,[2]LECTORS!$D$1:$D$65546,0)),VLOOKUP($C7,[2]LECTORS!$D$1:$Q$65546,6,FALSE),""),"")</f>
        <v>jcaswell43@gmail.com</v>
      </c>
      <c r="AJ7" s="27" t="s">
        <v>45</v>
      </c>
      <c r="AK7" s="16">
        <f t="shared" si="4"/>
        <v>3</v>
      </c>
      <c r="AL7" s="14">
        <f>IF(ISNUMBER(MATCH($C7,[2]LECTORS!$D$1:$D$65546,0)),VLOOKUP($C7,[2]LECTORS!$D$1:$Q$65546,12,FALSE),"")</f>
        <v>0</v>
      </c>
      <c r="AM7" s="16">
        <f t="shared" si="5"/>
        <v>3</v>
      </c>
      <c r="AN7" s="13">
        <f>IF(ISNUMBER(MATCH($C7,[2]LECTORS!$D$1:$D$65546,0)),VLOOKUP($C7,[2]LECTORS!$D$1:$S$65546,14,FALSE),"")</f>
        <v>0</v>
      </c>
      <c r="AO7" s="14">
        <f>IF(ISNUMBER(MATCH($C7,[2]LECTORS!$D$1:$D$65546,0)),VLOOKUP($C7,[2]LECTORS!$D$1:$S$65546,15,FALSE),"")</f>
        <v>0</v>
      </c>
      <c r="AP7" s="14">
        <f>IF(ISNUMBER(MATCH($C7,[2]LECTORS!$D$1:$D$65546,0)),VLOOKUP($C7,[2]LECTORS!$D$1:$S$65546,16,FALSE),"")</f>
        <v>0</v>
      </c>
      <c r="AQ7" s="14" t="str">
        <f>IF(ISNUMBER(MATCH($C7,[2]LECTORS!$D$1:$D$65546,0)),VLOOKUP($C7,[2]LECTORS!$D$1:$Q$65546,6,FALSE),"")</f>
        <v>jcaswell43@gmail.com</v>
      </c>
      <c r="AR7" s="35" t="str">
        <f>_xlfn.XLOOKUP(C7,'[2]EIM check'!$A:$A,'[2]EIM check'!$C:$C,"none",2)</f>
        <v>Expires 2026/05</v>
      </c>
      <c r="AS7" s="2"/>
      <c r="BA7" s="4" t="str">
        <f t="shared" si="6"/>
        <v>LEC</v>
      </c>
    </row>
    <row r="8" spans="1:85" s="4" customFormat="1" ht="19.95" customHeight="1" x14ac:dyDescent="0.25">
      <c r="A8" s="76" t="str">
        <f>_xlfn.XLOOKUP(C8,[2]LECTORS!$D:$D,[2]LECTORS!$Q:$Q,"")</f>
        <v>EM</v>
      </c>
      <c r="B8" s="63" t="str">
        <f>IF(ISNUMBER(MATCH($C8,[2]LECTORS!$D$1:$D$65546,0)),VLOOKUP($C8,[2]LECTORS!$D$1:$Q$65546,11,FALSE),"")</f>
        <v>Vg, 7:30, 9:30,</v>
      </c>
      <c r="C8" s="36" t="s">
        <v>18</v>
      </c>
      <c r="D8" s="103" t="str">
        <f>IF(ISNUMBER(MATCH($C8,'[1]Scheduling Worksheet'!$B$1:$B$65536,0)),VLOOKUP($C8,'[1]Scheduling Worksheet'!$B$1:$X$65536,22,FALSE),"")</f>
        <v/>
      </c>
      <c r="E8" s="47" t="str">
        <f>IF(ISNUMBER(MATCH($C8,'[1]Scheduling Worksheet'!$C$1:$C$65536,0)),VLOOKUP($C8,'[1]Scheduling Worksheet'!$C$1:$X$65536,21,FALSE),"")</f>
        <v>Vg-EM</v>
      </c>
      <c r="F8" s="47" t="str">
        <f>IF(ISNUMBER(MATCH($C8,'[1]Scheduling Worksheet'!$D$1:$D$65536,0)),VLOOKUP($C8,'[1]Scheduling Worksheet'!$D$1:$X$65536,20,FALSE),"")</f>
        <v>Vg-Lector</v>
      </c>
      <c r="G8" s="47" t="str">
        <f>IF(ISNUMBER(MATCH($C8,'[1]Scheduling Worksheet'!$E$1:$E$65536,0)),VLOOKUP($C8,'[1]Scheduling Worksheet'!$E$1:$X$65536,19,FALSE),"")</f>
        <v/>
      </c>
      <c r="H8" s="228" t="str">
        <f>IF(ISNUMBER(MATCH($C8,'[1]Scheduling Worksheet'!$F$1:$F$65536,0)),VLOOKUP($C8,'[1]Scheduling Worksheet'!$F$1:$X$65536,19,FALSE),"")</f>
        <v/>
      </c>
      <c r="I8" s="48" t="str">
        <f>IF(ISNUMBER(MATCH($C8,'[1]Scheduling Worksheet'!$G$1:$G$65536,0)),VLOOKUP($C8,'[1]Scheduling Worksheet'!$G$1:$X$65536,17,FALSE),"")</f>
        <v/>
      </c>
      <c r="J8" s="52" t="str">
        <f>IF(ISNUMBER(MATCH($C8,'[1]Scheduling Worksheet'!$H$1:$H$65536,0)),VLOOKUP($C8,'[1]Scheduling Worksheet'!$H$1:$X$65536,16,FALSE),"")</f>
        <v>Vg-EM</v>
      </c>
      <c r="K8" s="47" t="str">
        <f>IF(ISNUMBER(MATCH($C8,'[1]Scheduling Worksheet'!$I$1:$I$65536,0)),VLOOKUP($C8,'[1]Scheduling Worksheet'!$I$1:$X$65536,15,FALSE),"")</f>
        <v/>
      </c>
      <c r="L8" s="47" t="str">
        <f>IF(ISNUMBER(MATCH($C8,'[1]Scheduling Worksheet'!$J$1:$J$65536,0)),VLOOKUP($C8,'[1]Scheduling Worksheet'!$J$1:$X$65536,14,FALSE),"")</f>
        <v>Vg-CUP</v>
      </c>
      <c r="M8" s="48" t="str">
        <f>IF(ISNUMBER(MATCH($C8,'[1]Scheduling Worksheet'!$K$1:$K$65536,0)),VLOOKUP($C8,'[1]Scheduling Worksheet'!$K$1:$X$65536,13,FALSE),"")</f>
        <v/>
      </c>
      <c r="N8" s="102"/>
      <c r="O8" s="49"/>
      <c r="P8"/>
      <c r="Q8" s="55" t="str">
        <f t="shared" si="0"/>
        <v>Vg, 7:30, 9:30,</v>
      </c>
      <c r="R8" s="9" t="str">
        <f t="shared" si="1"/>
        <v>Pulich, Joyce</v>
      </c>
      <c r="S8" s="47" t="str">
        <f>IF(ISNUMBER(MATCH($C8,'[1]Scheduling Worksheet'!$L$1:$L$65536,0)),VLOOKUP($C8,'[1]Scheduling Worksheet'!$L$1:$X$65536,12,FALSE),"")</f>
        <v/>
      </c>
      <c r="T8" s="47" t="str">
        <f>IF(ISNUMBER(MATCH($C8,'[1]Scheduling Worksheet'!$M$1:$M$65536,0)),VLOOKUP($C8,'[1]Scheduling Worksheet'!$M$1:$X$65536,11,FALSE),"")</f>
        <v>Vg-EM</v>
      </c>
      <c r="U8" s="47" t="str">
        <f>IF(ISNUMBER(MATCH($C8,'[1]Scheduling Worksheet'!$N$1:$N$65536,0)),VLOOKUP($C8,'[1]Scheduling Worksheet'!$N$1:$X$65536,10,FALSE),"")</f>
        <v>Vg-EM</v>
      </c>
      <c r="V8" s="47" t="str">
        <f>IF(ISNUMBER(MATCH($C8,'[1]Scheduling Worksheet'!$O$1:$O$65536,0)),VLOOKUP($C8,'[1]Scheduling Worksheet'!$O$1:$X$65536,9,FALSE),"")</f>
        <v/>
      </c>
      <c r="W8" s="51" t="str">
        <f>IF(ISNUMBER(MATCH($C8,'[1]Scheduling Worksheet'!$P$1:$P$65536,0)),VLOOKUP($C8,'[1]Scheduling Worksheet'!$P$1:$X$65536,8,FALSE),"")</f>
        <v>Vg-Lector</v>
      </c>
      <c r="X8" s="51" t="str">
        <f>IF(ISNUMBER(MATCH($C8,'[1]Scheduling Worksheet'!$Q$1:$Q$65536,0)),VLOOKUP($C8,'[1]Scheduling Worksheet'!$Q$1:$X$65536,7,FALSE),"")</f>
        <v/>
      </c>
      <c r="Y8" s="47" t="str">
        <f>IF(ISNUMBER(MATCH($C8,'[1]Scheduling Worksheet'!$R$1:$R$65536,0)),VLOOKUP($C8,'[1]Scheduling Worksheet'!$R$1:$X$65536,6,FALSE),"")</f>
        <v>Vg-Lector</v>
      </c>
      <c r="Z8" s="47" t="str">
        <f>IF(ISNUMBER(MATCH($C8,'[1]Scheduling Worksheet'!$S$1:$S$65536,0)),VLOOKUP($C8,'[1]Scheduling Worksheet'!$S$1:$X$65536,5,FALSE),"")</f>
        <v/>
      </c>
      <c r="AA8" s="228" t="str">
        <f>IF(ISNUMBER(MATCH($C8,'[1]Scheduling Worksheet'!$T$1:$T$65536,0)),VLOOKUP($C8,'[1]Scheduling Worksheet'!$T$1:$X$65536,4,FALSE),"")</f>
        <v/>
      </c>
      <c r="AB8" s="47" t="str">
        <f>IF(ISNUMBER(MATCH($C8,'[1]Scheduling Worksheet'!$U$1:$U$65536,0)),VLOOKUP($C8,'[1]Scheduling Worksheet'!$U$1:$X$65536,3,FALSE),"")</f>
        <v/>
      </c>
      <c r="AC8" s="53" t="str">
        <f>IF(ISNUMBER(MATCH($C8,'[1]Scheduling Worksheet'!$V$1:$V$65536,0)),VLOOKUP($C8,'[1]Scheduling Worksheet'!$V$1:$X$65536,3,FALSE),"")</f>
        <v/>
      </c>
      <c r="AD8" s="18"/>
      <c r="AE8" s="33"/>
      <c r="AF8" s="25" t="str">
        <f t="shared" si="2"/>
        <v>Pulich, Joyce</v>
      </c>
      <c r="AG8" s="51" t="str">
        <f t="shared" si="3"/>
        <v>Vg, 7:30, 9:30,</v>
      </c>
      <c r="AH8" s="43" t="str">
        <f>IF(ISNUMBER(MATCH($C8,[2]LECTORS!$D$1:$D$65546,0)),VLOOKUP($C8,[2]LECTORS!$D$1:$Q$65546,7,FALSE),"")</f>
        <v>512-448-0904</v>
      </c>
      <c r="AI8" s="26" t="str">
        <f>IF($AJ8="y",IF(ISNUMBER(MATCH($C8,[2]LECTORS!$D$1:$D$65546,0)),VLOOKUP($C8,[2]LECTORS!$D$1:$Q$65546,6,FALSE),""),"")</f>
        <v>joycepulich@sbcglobal.net</v>
      </c>
      <c r="AJ8" s="27" t="s">
        <v>45</v>
      </c>
      <c r="AK8" s="16">
        <f t="shared" si="4"/>
        <v>3</v>
      </c>
      <c r="AL8" s="14">
        <f>IF(ISNUMBER(MATCH($C8,[2]LECTORS!$D$1:$D$65546,0)),VLOOKUP($C8,[2]LECTORS!$D$1:$Q$65546,12,FALSE),"")</f>
        <v>8</v>
      </c>
      <c r="AM8" s="16">
        <f t="shared" si="5"/>
        <v>7</v>
      </c>
      <c r="AN8" s="13" t="str">
        <f>IF(ISNUMBER(MATCH($C8,[2]LECTORS!$D$1:$D$65546,0)),VLOOKUP($C8,[2]LECTORS!$D$1:$S$65546,14,FALSE),"")</f>
        <v>EM</v>
      </c>
      <c r="AO8" s="14" t="str">
        <f>IF(ISNUMBER(MATCH($C8,[2]LECTORS!$D$1:$D$65546,0)),VLOOKUP($C8,[2]LECTORS!$D$1:$S$65546,15,FALSE),"")</f>
        <v xml:space="preserve"> Schedule with husband Warren</v>
      </c>
      <c r="AP8" s="14" t="s">
        <v>49</v>
      </c>
      <c r="AQ8" s="14" t="str">
        <f>IF(ISNUMBER(MATCH($C8,[2]LECTORS!$D$1:$D$65546,0)),VLOOKUP($C8,[2]LECTORS!$D$1:$Q$65546,6,FALSE),"")</f>
        <v>joycepulich@sbcglobal.net</v>
      </c>
      <c r="AR8" s="35" t="str">
        <f>_xlfn.XLOOKUP(C8,'[2]EIM check'!$A:$A,'[2]EIM check'!$C:$C,"none",2)</f>
        <v>Expires 2026/04</v>
      </c>
      <c r="AS8" s="2"/>
      <c r="BA8" s="4" t="str">
        <f t="shared" si="6"/>
        <v>Vg, 7:30, 9:30,</v>
      </c>
    </row>
    <row r="9" spans="1:85" s="4" customFormat="1" ht="19.95" customHeight="1" x14ac:dyDescent="0.25">
      <c r="A9" s="76">
        <f>_xlfn.XLOOKUP(C9,[2]LECTORS!$D:$D,[2]LECTORS!$Q:$Q,"")</f>
        <v>0</v>
      </c>
      <c r="B9" s="63" t="str">
        <f>IF(ISNUMBER(MATCH($C9,[2]LECTORS!$D$1:$D$65546,0)),VLOOKUP($C9,[2]LECTORS!$D$1:$Q$65546,11,FALSE),"")</f>
        <v>Vg, 9:30</v>
      </c>
      <c r="C9" s="36" t="s">
        <v>9</v>
      </c>
      <c r="D9" s="103" t="str">
        <f>IF(ISNUMBER(MATCH($C9,'[1]Scheduling Worksheet'!$B$1:$B$65536,0)),VLOOKUP($C9,'[1]Scheduling Worksheet'!$B$1:$X$65536,22,FALSE),"")</f>
        <v/>
      </c>
      <c r="E9" s="47" t="str">
        <f>IF(ISNUMBER(MATCH($C9,'[1]Scheduling Worksheet'!$C$1:$C$65536,0)),VLOOKUP($C9,'[1]Scheduling Worksheet'!$C$1:$X$65536,21,FALSE),"")</f>
        <v/>
      </c>
      <c r="F9" s="47" t="str">
        <f>IF(ISNUMBER(MATCH($C9,'[1]Scheduling Worksheet'!$D$1:$D$65536,0)),VLOOKUP($C9,'[1]Scheduling Worksheet'!$D$1:$X$65536,20,FALSE),"")</f>
        <v>Vg-Lector</v>
      </c>
      <c r="G9" s="47" t="str">
        <f>IF(ISNUMBER(MATCH($C9,'[1]Scheduling Worksheet'!$E$1:$E$65536,0)),VLOOKUP($C9,'[1]Scheduling Worksheet'!$E$1:$X$65536,19,FALSE),"")</f>
        <v/>
      </c>
      <c r="H9" s="228" t="str">
        <f>IF(ISNUMBER(MATCH($C9,'[1]Scheduling Worksheet'!$F$1:$F$65536,0)),VLOOKUP($C9,'[1]Scheduling Worksheet'!$F$1:$X$65536,19,FALSE),"")</f>
        <v/>
      </c>
      <c r="I9" s="48" t="str">
        <f>IF(ISNUMBER(MATCH($C9,'[1]Scheduling Worksheet'!$G$1:$G$65536,0)),VLOOKUP($C9,'[1]Scheduling Worksheet'!$G$1:$X$65536,17,FALSE),"")</f>
        <v/>
      </c>
      <c r="J9" s="52" t="str">
        <f>IF(ISNUMBER(MATCH($C9,'[1]Scheduling Worksheet'!$H$1:$H$65536,0)),VLOOKUP($C9,'[1]Scheduling Worksheet'!$H$1:$X$65536,16,FALSE),"")</f>
        <v>Vg-Lector</v>
      </c>
      <c r="K9" s="47" t="str">
        <f>IF(ISNUMBER(MATCH($C9,'[1]Scheduling Worksheet'!$I$1:$I$65536,0)),VLOOKUP($C9,'[1]Scheduling Worksheet'!$I$1:$X$65536,15,FALSE),"")</f>
        <v/>
      </c>
      <c r="L9" s="47" t="str">
        <f>IF(ISNUMBER(MATCH($C9,'[1]Scheduling Worksheet'!$J$1:$J$65536,0)),VLOOKUP($C9,'[1]Scheduling Worksheet'!$J$1:$X$65536,14,FALSE),"")</f>
        <v/>
      </c>
      <c r="M9" s="48" t="str">
        <f>IF(ISNUMBER(MATCH($C9,'[1]Scheduling Worksheet'!$K$1:$K$65536,0)),VLOOKUP($C9,'[1]Scheduling Worksheet'!$K$1:$X$65536,13,FALSE),"")</f>
        <v/>
      </c>
      <c r="N9" s="102"/>
      <c r="O9" s="49"/>
      <c r="P9"/>
      <c r="Q9" s="55" t="str">
        <f t="shared" si="0"/>
        <v>Vg, 9:30</v>
      </c>
      <c r="R9" s="9" t="str">
        <f t="shared" si="1"/>
        <v>Pulich, Warren</v>
      </c>
      <c r="S9" s="47" t="str">
        <f>IF(ISNUMBER(MATCH($C9,'[1]Scheduling Worksheet'!$L$1:$L$65536,0)),VLOOKUP($C9,'[1]Scheduling Worksheet'!$L$1:$X$65536,12,FALSE),"")</f>
        <v/>
      </c>
      <c r="T9" s="47" t="str">
        <f>IF(ISNUMBER(MATCH($C9,'[1]Scheduling Worksheet'!$M$1:$M$65536,0)),VLOOKUP($C9,'[1]Scheduling Worksheet'!$M$1:$X$65536,11,FALSE),"")</f>
        <v>Vg-Lector</v>
      </c>
      <c r="U9" s="47" t="str">
        <f>IF(ISNUMBER(MATCH($C9,'[1]Scheduling Worksheet'!$N$1:$N$65536,0)),VLOOKUP($C9,'[1]Scheduling Worksheet'!$N$1:$X$65536,10,FALSE),"")</f>
        <v/>
      </c>
      <c r="V9" s="47" t="str">
        <f>IF(ISNUMBER(MATCH($C9,'[1]Scheduling Worksheet'!$O$1:$O$65536,0)),VLOOKUP($C9,'[1]Scheduling Worksheet'!$O$1:$X$65536,9,FALSE),"")</f>
        <v/>
      </c>
      <c r="W9" s="51" t="str">
        <f>IF(ISNUMBER(MATCH($C9,'[1]Scheduling Worksheet'!$P$1:$P$65536,0)),VLOOKUP($C9,'[1]Scheduling Worksheet'!$P$1:$X$65536,8,FALSE),"")</f>
        <v/>
      </c>
      <c r="X9" s="51" t="str">
        <f>IF(ISNUMBER(MATCH($C9,'[1]Scheduling Worksheet'!$Q$1:$Q$65536,0)),VLOOKUP($C9,'[1]Scheduling Worksheet'!$Q$1:$X$65536,7,FALSE),"")</f>
        <v/>
      </c>
      <c r="Y9" s="47" t="str">
        <f>IF(ISNUMBER(MATCH($C9,'[1]Scheduling Worksheet'!$R$1:$R$65536,0)),VLOOKUP($C9,'[1]Scheduling Worksheet'!$R$1:$X$65536,6,FALSE),"")</f>
        <v>Vg-Lector</v>
      </c>
      <c r="Z9" s="47" t="str">
        <f>IF(ISNUMBER(MATCH($C9,'[1]Scheduling Worksheet'!$S$1:$S$65536,0)),VLOOKUP($C9,'[1]Scheduling Worksheet'!$S$1:$X$65536,5,FALSE),"")</f>
        <v/>
      </c>
      <c r="AA9" s="228" t="str">
        <f>IF(ISNUMBER(MATCH($C9,'[1]Scheduling Worksheet'!$T$1:$T$65536,0)),VLOOKUP($C9,'[1]Scheduling Worksheet'!$T$1:$X$65536,4,FALSE),"")</f>
        <v/>
      </c>
      <c r="AB9" s="47" t="str">
        <f>IF(ISNUMBER(MATCH($C9,'[1]Scheduling Worksheet'!$U$1:$U$65536,0)),VLOOKUP($C9,'[1]Scheduling Worksheet'!$U$1:$X$65536,3,FALSE),"")</f>
        <v/>
      </c>
      <c r="AC9" s="53" t="str">
        <f>IF(ISNUMBER(MATCH($C9,'[1]Scheduling Worksheet'!$V$1:$V$65536,0)),VLOOKUP($C9,'[1]Scheduling Worksheet'!$V$1:$X$65536,3,FALSE),"")</f>
        <v/>
      </c>
      <c r="AD9" s="18"/>
      <c r="AE9" s="33"/>
      <c r="AF9" s="25" t="str">
        <f t="shared" si="2"/>
        <v>Pulich, Warren</v>
      </c>
      <c r="AG9" s="51" t="str">
        <f t="shared" si="3"/>
        <v>Vg, 9:30</v>
      </c>
      <c r="AH9" s="43" t="str">
        <f>IF(ISNUMBER(MATCH($C9,[2]LECTORS!$D$1:$D$65546,0)),VLOOKUP($C9,[2]LECTORS!$D$1:$Q$65546,7,FALSE),"")</f>
        <v>512-448-0904</v>
      </c>
      <c r="AI9" s="26" t="str">
        <f>IF($AJ9="y",IF(ISNUMBER(MATCH($C9,[2]LECTORS!$D$1:$D$65546,0)),VLOOKUP($C9,[2]LECTORS!$D$1:$Q$65546,6,FALSE),""),"")</f>
        <v>wmpulich@sbcglobal.net</v>
      </c>
      <c r="AJ9" s="27" t="s">
        <v>45</v>
      </c>
      <c r="AK9" s="16">
        <f t="shared" si="4"/>
        <v>4</v>
      </c>
      <c r="AL9" s="14">
        <f>IF(ISNUMBER(MATCH($C9,[2]LECTORS!$D$1:$D$65546,0)),VLOOKUP($C9,[2]LECTORS!$D$1:$Q$65546,12,FALSE),"")</f>
        <v>8</v>
      </c>
      <c r="AM9" s="16">
        <f t="shared" si="5"/>
        <v>4</v>
      </c>
      <c r="AN9" s="13">
        <f>IF(ISNUMBER(MATCH($C9,[2]LECTORS!$D$1:$D$65546,0)),VLOOKUP($C9,[2]LECTORS!$D$1:$S$65546,14,FALSE),"")</f>
        <v>0</v>
      </c>
      <c r="AO9" s="14" t="str">
        <f>IF(ISNUMBER(MATCH($C9,[2]LECTORS!$D$1:$D$65546,0)),VLOOKUP($C9,[2]LECTORS!$D$1:$S$65546,15,FALSE),"")</f>
        <v>wife Joyce - Schedule together. Schedule at 9:30 as well as Vg.</v>
      </c>
      <c r="AP9" s="14">
        <f>IF(ISNUMBER(MATCH($C9,[2]LECTORS!$D$1:$D$65546,0)),VLOOKUP($C9,[2]LECTORS!$D$1:$S$65546,16,FALSE),"")</f>
        <v>0</v>
      </c>
      <c r="AQ9" s="14" t="str">
        <f>IF(ISNUMBER(MATCH($C9,[2]LECTORS!$D$1:$D$65546,0)),VLOOKUP($C9,[2]LECTORS!$D$1:$Q$65546,6,FALSE),"")</f>
        <v>wmpulich@sbcglobal.net</v>
      </c>
      <c r="AR9" s="35" t="str">
        <f>_xlfn.XLOOKUP(C9,'[2]EIM check'!$A:$A,'[2]EIM check'!$C:$C,"none",2)</f>
        <v>Expires 2026-07</v>
      </c>
      <c r="AS9" s="2"/>
      <c r="BA9" s="4" t="str">
        <f t="shared" si="6"/>
        <v>LEC</v>
      </c>
    </row>
    <row r="10" spans="1:85" s="4" customFormat="1" ht="19.95" customHeight="1" x14ac:dyDescent="0.25">
      <c r="A10" s="76" t="str">
        <f>_xlfn.XLOOKUP(C10,[2]LECTORS!$D:$D,[2]LECTORS!$B:$B,"",2)</f>
        <v>LEC</v>
      </c>
      <c r="B10" s="63" t="str">
        <f>IF(ISNUMBER(MATCH($C10,[2]LECTORS!$D$1:$D$65546,0)),VLOOKUP($C10,[2]LECTORS!$D$1:$Q$65546,11,FALSE),"")</f>
        <v>Vg, 9:30,</v>
      </c>
      <c r="C10" s="198" t="s">
        <v>109</v>
      </c>
      <c r="D10" s="103" t="str">
        <f>IF(ISNUMBER(MATCH($C10,'[1]Scheduling Worksheet'!$B$1:$B$65536,0)),VLOOKUP($C10,'[1]Scheduling Worksheet'!$B$1:$X$65536,22,FALSE),"")</f>
        <v/>
      </c>
      <c r="E10" s="47" t="str">
        <f>IF(ISNUMBER(MATCH($C10,'[1]Scheduling Worksheet'!$C$1:$C$65536,0)),VLOOKUP($C10,'[1]Scheduling Worksheet'!$C$1:$X$65536,21,FALSE),"")</f>
        <v/>
      </c>
      <c r="F10" s="47" t="str">
        <f>IF(ISNUMBER(MATCH($C10,'[1]Scheduling Worksheet'!$D$1:$D$65536,0)),VLOOKUP($C10,'[1]Scheduling Worksheet'!$D$1:$X$65536,20,FALSE),"")</f>
        <v/>
      </c>
      <c r="G10" s="47" t="str">
        <f>IF(ISNUMBER(MATCH($C10,'[1]Scheduling Worksheet'!$E$1:$E$65536,0)),VLOOKUP($C10,'[1]Scheduling Worksheet'!$E$1:$X$65536,19,FALSE),"")</f>
        <v>Vg-Lector</v>
      </c>
      <c r="H10" s="48" t="str">
        <f>IF(ISNUMBER(MATCH($C10,'[1]Scheduling Worksheet'!$F$1:$F$65536,0)),VLOOKUP($C10,'[1]Scheduling Worksheet'!$F$1:$X$65536,19,FALSE),"")</f>
        <v/>
      </c>
      <c r="I10" s="48" t="str">
        <f>IF(ISNUMBER(MATCH($C10,'[1]Scheduling Worksheet'!$G$1:$G$65536,0)),VLOOKUP($C10,'[1]Scheduling Worksheet'!$G$1:$X$65536,17,FALSE),"")</f>
        <v/>
      </c>
      <c r="J10" s="74" t="str">
        <f>IF(ISNUMBER(MATCH($C10,'[1]Scheduling Worksheet'!$H$1:$H$65536,0)),VLOOKUP($C10,'[1]Scheduling Worksheet'!$H$1:$X$65536,16,FALSE),"")</f>
        <v/>
      </c>
      <c r="K10" s="47" t="str">
        <f>IF(ISNUMBER(MATCH($C10,'[1]Scheduling Worksheet'!$I$1:$I$65536,0)),VLOOKUP($C10,'[1]Scheduling Worksheet'!$I$1:$X$65536,15,FALSE),"")</f>
        <v/>
      </c>
      <c r="L10" s="47" t="str">
        <f>IF(ISNUMBER(MATCH($C10,'[1]Scheduling Worksheet'!$J$1:$J$65536,0)),VLOOKUP($C10,'[1]Scheduling Worksheet'!$J$1:$X$65536,14,FALSE),"")</f>
        <v/>
      </c>
      <c r="M10" s="54" t="str">
        <f>IF(ISNUMBER(MATCH($C10,'[1]Scheduling Worksheet'!$K$1:$K$65536,0)),VLOOKUP($C10,'[1]Scheduling Worksheet'!$K$1:$X$65536,13,FALSE),"")</f>
        <v>Vg-Lector</v>
      </c>
      <c r="N10" s="102"/>
      <c r="O10" s="49"/>
      <c r="P10"/>
      <c r="Q10" s="55" t="str">
        <f t="shared" si="0"/>
        <v>Vg, 9:30,</v>
      </c>
      <c r="R10" s="9" t="str">
        <f t="shared" si="1"/>
        <v>Kosoglow, Rich*</v>
      </c>
      <c r="S10" s="47" t="str">
        <f>IF(ISNUMBER(MATCH($C10,'[1]Scheduling Worksheet'!$L$1:$L$65536,0)),VLOOKUP($C10,'[1]Scheduling Worksheet'!$L$1:$X$65536,12,FALSE),"")</f>
        <v/>
      </c>
      <c r="T10" s="47" t="str">
        <f>IF(ISNUMBER(MATCH($C10,'[1]Scheduling Worksheet'!$M$1:$M$65536,0)),VLOOKUP($C10,'[1]Scheduling Worksheet'!$M$1:$X$65536,11,FALSE),"")</f>
        <v/>
      </c>
      <c r="U10" s="47" t="str">
        <f>IF(ISNUMBER(MATCH($C10,'[1]Scheduling Worksheet'!$N$1:$N$65536,0)),VLOOKUP($C10,'[1]Scheduling Worksheet'!$N$1:$X$65536,10,FALSE),"")</f>
        <v/>
      </c>
      <c r="V10" s="47" t="str">
        <f>IF(ISNUMBER(MATCH($C10,'[1]Scheduling Worksheet'!$O$1:$O$65536,0)),VLOOKUP($C10,'[1]Scheduling Worksheet'!$O$1:$X$65536,9,FALSE),"")</f>
        <v>Vg-Lector</v>
      </c>
      <c r="W10" s="64" t="str">
        <f>IF(ISNUMBER(MATCH($C10,'[1]Scheduling Worksheet'!$P$1:$P$65536,0)),VLOOKUP($C10,'[1]Scheduling Worksheet'!$P$1:$X$65536,8,FALSE),"")</f>
        <v/>
      </c>
      <c r="X10" s="51" t="str">
        <f>IF(ISNUMBER(MATCH($C10,'[1]Scheduling Worksheet'!$Q$1:$Q$65536,0)),VLOOKUP($C10,'[1]Scheduling Worksheet'!$Q$1:$X$65536,7,FALSE),"")</f>
        <v/>
      </c>
      <c r="Y10" s="47" t="str">
        <f>IF(ISNUMBER(MATCH($C10,'[1]Scheduling Worksheet'!$R$1:$R$65536,0)),VLOOKUP($C10,'[1]Scheduling Worksheet'!$R$1:$X$65536,6,FALSE),"")</f>
        <v/>
      </c>
      <c r="Z10" s="47" t="str">
        <f>IF(ISNUMBER(MATCH($C10,'[1]Scheduling Worksheet'!$S$1:$S$65536,0)),VLOOKUP($C10,'[1]Scheduling Worksheet'!$S$1:$X$65536,5,FALSE),"")</f>
        <v>Vg-Lector</v>
      </c>
      <c r="AA10" s="228" t="str">
        <f>IF(ISNUMBER(MATCH($C10,'[1]Scheduling Worksheet'!$T$1:$T$65536,0)),VLOOKUP($C10,'[1]Scheduling Worksheet'!$T$1:$X$65536,4,FALSE),"")</f>
        <v/>
      </c>
      <c r="AB10" s="47" t="str">
        <f>IF(ISNUMBER(MATCH($C10,'[1]Scheduling Worksheet'!$U$1:$U$65536,0)),VLOOKUP($C10,'[1]Scheduling Worksheet'!$U$1:$X$65536,3,FALSE),"")</f>
        <v/>
      </c>
      <c r="AC10" s="53" t="str">
        <f>IF(ISNUMBER(MATCH($C10,'[1]Scheduling Worksheet'!$V$1:$V$65536,0)),VLOOKUP($C10,'[1]Scheduling Worksheet'!$V$1:$X$65536,3,FALSE),"")</f>
        <v/>
      </c>
      <c r="AD10" s="18"/>
      <c r="AE10" s="33"/>
      <c r="AF10" s="25" t="str">
        <f t="shared" si="2"/>
        <v>Kosoglow, Rich*</v>
      </c>
      <c r="AG10" s="51" t="str">
        <f t="shared" si="3"/>
        <v>Vg, 9:30,</v>
      </c>
      <c r="AH10" s="43" t="str">
        <f>IF(ISNUMBER(MATCH($C10,[2]LECTORS!$D$1:$D$65546,0)),VLOOKUP($C10,[2]LECTORS!$D$1:$Q$65546,7,FALSE),"")</f>
        <v>408-313-9370</v>
      </c>
      <c r="AI10" s="26" t="str">
        <f>IF($AJ10="y",IF(ISNUMBER(MATCH($C10,[2]LECTORS!$D$1:$D$65546,0)),VLOOKUP($C10,[2]LECTORS!$D$1:$Q$65546,6,FALSE),""),"")</f>
        <v>richkoso@gmail.com</v>
      </c>
      <c r="AJ10" s="27" t="s">
        <v>45</v>
      </c>
      <c r="AK10" s="16">
        <f t="shared" si="4"/>
        <v>4</v>
      </c>
      <c r="AL10" s="14">
        <f>IF(ISNUMBER(MATCH($C10,[2]LECTORS!$D$1:$D$65546,0)),VLOOKUP($C10,[2]LECTORS!$D$1:$Q$65546,12,FALSE),"")</f>
        <v>0</v>
      </c>
      <c r="AM10" s="16">
        <f t="shared" si="5"/>
        <v>4</v>
      </c>
      <c r="AN10" s="13">
        <f>IF(ISNUMBER(MATCH($C10,[2]LECTORS!$D$1:$D$65546,0)),VLOOKUP($C10,[2]LECTORS!$D$1:$S$65546,14,FALSE),"")</f>
        <v>0</v>
      </c>
      <c r="AO10" s="14">
        <f>IF(ISNUMBER(MATCH($C10,[2]LECTORS!$D$1:$D$65546,0)),VLOOKUP($C10,[2]LECTORS!$D$1:$S$65546,15,FALSE),"")</f>
        <v>0</v>
      </c>
      <c r="AP10" s="14">
        <f>IF(ISNUMBER(MATCH($C10,[2]LECTORS!$D$1:$D$65546,0)),VLOOKUP($C10,[2]LECTORS!$D$1:$S$65546,16,FALSE),"")</f>
        <v>0</v>
      </c>
      <c r="AQ10" s="14" t="str">
        <f>IF(ISNUMBER(MATCH($C10,[2]LECTORS!$D$1:$D$65546,0)),VLOOKUP($C10,[2]LECTORS!$D$1:$Q$65546,6,FALSE),"")</f>
        <v>richkoso@gmail.com</v>
      </c>
      <c r="AR10" s="35" t="str">
        <f>_xlfn.XLOOKUP(C10,'[2]EIM check'!$A:$A,'[2]EIM check'!$C:$C,"none",2)</f>
        <v>Expires 2026-08</v>
      </c>
      <c r="AS10" s="2"/>
      <c r="BA10" s="4" t="str">
        <f t="shared" si="6"/>
        <v>LEC</v>
      </c>
    </row>
    <row r="11" spans="1:85" s="4" customFormat="1" ht="19.95" customHeight="1" x14ac:dyDescent="0.25">
      <c r="A11" s="76" t="str">
        <f>_xlfn.XLOOKUP(C11,[2]LECTORS!$D:$D,[2]LECTORS!$B:$B,"",2)</f>
        <v>LEC EM</v>
      </c>
      <c r="B11" s="63" t="str">
        <f>IF(ISNUMBER(MATCH($C11,[2]LECTORS!$D$1:$D$65546,0)),VLOOKUP($C11,[2]LECTORS!$D$1:$Q$65546,11,FALSE),"")</f>
        <v>Vg, 9:30,</v>
      </c>
      <c r="C11" s="191" t="s">
        <v>108</v>
      </c>
      <c r="D11" s="103" t="str">
        <f>IF(ISNUMBER(MATCH($C11,'[1]Scheduling Worksheet'!$B$1:$B$65536,0)),VLOOKUP($C11,'[1]Scheduling Worksheet'!$B$1:$X$65536,22,FALSE),"")</f>
        <v/>
      </c>
      <c r="E11" s="47" t="str">
        <f>IF(ISNUMBER(MATCH($C11,'[1]Scheduling Worksheet'!$C$1:$C$65536,0)),VLOOKUP($C11,'[1]Scheduling Worksheet'!$C$1:$X$65536,21,FALSE),"")</f>
        <v>Vg-Lector</v>
      </c>
      <c r="F11" s="47" t="str">
        <f>IF(ISNUMBER(MATCH($C11,'[1]Scheduling Worksheet'!$D$1:$D$65536,0)),VLOOKUP($C11,'[1]Scheduling Worksheet'!$D$1:$X$65536,20,FALSE),"")</f>
        <v/>
      </c>
      <c r="G11" s="47" t="str">
        <f>IF(ISNUMBER(MATCH($C11,'[1]Scheduling Worksheet'!$E$1:$E$65536,0)),VLOOKUP($C11,'[1]Scheduling Worksheet'!$E$1:$X$65536,19,FALSE),"")</f>
        <v>Vg-EM</v>
      </c>
      <c r="H11" s="48" t="str">
        <f>IF(ISNUMBER(MATCH($C11,'[1]Scheduling Worksheet'!$F$1:$F$65536,0)),VLOOKUP($C11,'[1]Scheduling Worksheet'!$F$1:$X$65536,19,FALSE),"")</f>
        <v/>
      </c>
      <c r="I11" s="48" t="str">
        <f>IF(ISNUMBER(MATCH($C11,'[1]Scheduling Worksheet'!$G$1:$G$65536,0)),VLOOKUP($C11,'[1]Scheduling Worksheet'!$G$1:$X$65536,17,FALSE),"")</f>
        <v/>
      </c>
      <c r="J11" s="74" t="str">
        <f>IF(ISNUMBER(MATCH($C11,'[1]Scheduling Worksheet'!$H$1:$H$65536,0)),VLOOKUP($C11,'[1]Scheduling Worksheet'!$H$1:$X$65536,16,FALSE),"")</f>
        <v/>
      </c>
      <c r="K11" s="47" t="str">
        <f>IF(ISNUMBER(MATCH($C11,'[1]Scheduling Worksheet'!$I$1:$I$65536,0)),VLOOKUP($C11,'[1]Scheduling Worksheet'!$I$1:$X$65536,15,FALSE),"")</f>
        <v>Vg-Lector</v>
      </c>
      <c r="L11" s="47" t="str">
        <f>IF(ISNUMBER(MATCH($C11,'[1]Scheduling Worksheet'!$J$1:$J$65536,0)),VLOOKUP($C11,'[1]Scheduling Worksheet'!$J$1:$X$65536,14,FALSE),"")</f>
        <v/>
      </c>
      <c r="M11" s="47" t="str">
        <f>IF(ISNUMBER(MATCH($C11,'[1]Scheduling Worksheet'!$K$1:$K$65536,0)),VLOOKUP($C11,'[1]Scheduling Worksheet'!$K$1:$X$65536,13,FALSE),"")</f>
        <v>Vg-EM</v>
      </c>
      <c r="N11" s="102"/>
      <c r="O11" s="49"/>
      <c r="P11"/>
      <c r="Q11" s="55" t="str">
        <f t="shared" si="0"/>
        <v>Vg, 9:30,</v>
      </c>
      <c r="R11" s="9" t="str">
        <f t="shared" si="1"/>
        <v>Kosoglow, Kate*</v>
      </c>
      <c r="S11" s="47" t="str">
        <f>IF(ISNUMBER(MATCH($C11,'[1]Scheduling Worksheet'!$L$1:$L$65536,0)),VLOOKUP($C11,'[1]Scheduling Worksheet'!$L$1:$X$65536,12,FALSE),"")</f>
        <v/>
      </c>
      <c r="T11" s="47" t="str">
        <f>IF(ISNUMBER(MATCH($C11,'[1]Scheduling Worksheet'!$M$1:$M$65536,0)),VLOOKUP($C11,'[1]Scheduling Worksheet'!$M$1:$X$65536,11,FALSE),"")</f>
        <v>Vg-Lector</v>
      </c>
      <c r="U11" s="47" t="str">
        <f>IF(ISNUMBER(MATCH($C11,'[1]Scheduling Worksheet'!$N$1:$N$65536,0)),VLOOKUP($C11,'[1]Scheduling Worksheet'!$N$1:$X$65536,10,FALSE),"")</f>
        <v/>
      </c>
      <c r="V11" s="47" t="str">
        <f>IF(ISNUMBER(MATCH($C11,'[1]Scheduling Worksheet'!$O$1:$O$65536,0)),VLOOKUP($C11,'[1]Scheduling Worksheet'!$O$1:$X$65536,9,FALSE),"")</f>
        <v>Vg-EM</v>
      </c>
      <c r="W11" s="64" t="str">
        <f>IF(ISNUMBER(MATCH($C11,'[1]Scheduling Worksheet'!$P$1:$P$65536,0)),VLOOKUP($C11,'[1]Scheduling Worksheet'!$P$1:$X$65536,8,FALSE),"")</f>
        <v/>
      </c>
      <c r="X11" s="51" t="str">
        <f>IF(ISNUMBER(MATCH($C11,'[1]Scheduling Worksheet'!$Q$1:$Q$65536,0)),VLOOKUP($C11,'[1]Scheduling Worksheet'!$Q$1:$X$65536,7,FALSE),"")</f>
        <v>Vg-EM</v>
      </c>
      <c r="Y11" s="47" t="str">
        <f>IF(ISNUMBER(MATCH($C11,'[1]Scheduling Worksheet'!$R$1:$R$65536,0)),VLOOKUP($C11,'[1]Scheduling Worksheet'!$R$1:$X$65536,6,FALSE),"")</f>
        <v/>
      </c>
      <c r="Z11" s="47" t="str">
        <f>IF(ISNUMBER(MATCH($C11,'[1]Scheduling Worksheet'!$S$1:$S$65536,0)),VLOOKUP($C11,'[1]Scheduling Worksheet'!$S$1:$X$65536,5,FALSE),"")</f>
        <v>Vg-Lector</v>
      </c>
      <c r="AA11" s="228" t="str">
        <f>IF(ISNUMBER(MATCH($C11,'[1]Scheduling Worksheet'!$T$1:$T$65536,0)),VLOOKUP($C11,'[1]Scheduling Worksheet'!$T$1:$X$65536,4,FALSE),"")</f>
        <v/>
      </c>
      <c r="AB11" s="47" t="str">
        <f>IF(ISNUMBER(MATCH($C11,'[1]Scheduling Worksheet'!$U$1:$U$65536,0)),VLOOKUP($C11,'[1]Scheduling Worksheet'!$U$1:$X$65536,3,FALSE),"")</f>
        <v/>
      </c>
      <c r="AC11" s="53" t="str">
        <f>IF(ISNUMBER(MATCH($C11,'[1]Scheduling Worksheet'!$V$1:$V$65536,0)),VLOOKUP($C11,'[1]Scheduling Worksheet'!$V$1:$X$65536,3,FALSE),"")</f>
        <v/>
      </c>
      <c r="AD11" s="18"/>
      <c r="AE11" s="33"/>
      <c r="AF11" s="25" t="str">
        <f t="shared" si="2"/>
        <v>Kosoglow, Kate*</v>
      </c>
      <c r="AG11" s="51" t="str">
        <f t="shared" si="3"/>
        <v>Vg, 9:30,</v>
      </c>
      <c r="AH11" s="43" t="str">
        <f>IF(ISNUMBER(MATCH($C11,[2]LECTORS!$D$1:$D$65546,0)),VLOOKUP($C11,[2]LECTORS!$D$1:$Q$65546,7,FALSE),"")</f>
        <v>408-806-2966</v>
      </c>
      <c r="AI11" s="26" t="str">
        <f>IF($AJ11="y",IF(ISNUMBER(MATCH($C11,[2]LECTORS!$D$1:$D$65546,0)),VLOOKUP($C11,[2]LECTORS!$D$1:$Q$65546,6,FALSE),""),"")</f>
        <v>Kate.Kosoglow@gmail.com</v>
      </c>
      <c r="AJ11" s="27" t="s">
        <v>45</v>
      </c>
      <c r="AK11" s="16">
        <f t="shared" si="4"/>
        <v>4</v>
      </c>
      <c r="AL11" s="14">
        <f>IF(ISNUMBER(MATCH($C11,[2]LECTORS!$D$1:$D$65546,0)),VLOOKUP($C11,[2]LECTORS!$D$1:$Q$65546,12,FALSE),"")</f>
        <v>0</v>
      </c>
      <c r="AM11" s="16">
        <f t="shared" si="5"/>
        <v>8</v>
      </c>
      <c r="AN11" s="13" t="str">
        <f>IF(ISNUMBER(MATCH($C11,[2]LECTORS!$D$1:$D$65546,0)),VLOOKUP($C11,[2]LECTORS!$D$1:$S$65546,14,FALSE),"")</f>
        <v>EM</v>
      </c>
      <c r="AO11" s="14">
        <f>IF(ISNUMBER(MATCH($C11,[2]LECTORS!$D$1:$D$65546,0)),VLOOKUP($C11,[2]LECTORS!$D$1:$S$65546,15,FALSE),"")</f>
        <v>0</v>
      </c>
      <c r="AP11" s="14">
        <f>IF(ISNUMBER(MATCH($C11,[2]LECTORS!$D$1:$D$65546,0)),VLOOKUP($C11,[2]LECTORS!$D$1:$S$65546,16,FALSE),"")</f>
        <v>0</v>
      </c>
      <c r="AQ11" s="14" t="str">
        <f>IF(ISNUMBER(MATCH($C11,[2]LECTORS!$D$1:$D$65546,0)),VLOOKUP($C11,[2]LECTORS!$D$1:$Q$65546,6,FALSE),"")</f>
        <v>Kate.Kosoglow@gmail.com</v>
      </c>
      <c r="AR11" s="35" t="str">
        <f>_xlfn.XLOOKUP(C11,'[2]EIM check'!$A:$A,'[2]EIM check'!$C:$C,"none",2)</f>
        <v>Expires 2026-08</v>
      </c>
      <c r="AS11" s="2"/>
      <c r="BA11" s="4" t="str">
        <f t="shared" si="6"/>
        <v>Vg, 9:30,</v>
      </c>
    </row>
    <row r="12" spans="1:85" s="247" customFormat="1" ht="7.2" customHeight="1" x14ac:dyDescent="0.3">
      <c r="A12" s="224"/>
      <c r="B12" s="225"/>
      <c r="C12" s="226"/>
      <c r="D12" s="227"/>
      <c r="E12" s="228"/>
      <c r="F12" s="228"/>
      <c r="G12" s="228"/>
      <c r="H12" s="228"/>
      <c r="I12" s="228"/>
      <c r="J12" s="229"/>
      <c r="K12" s="228"/>
      <c r="L12" s="228"/>
      <c r="M12" s="228"/>
      <c r="N12" s="230"/>
      <c r="O12" s="231"/>
      <c r="P12" s="232"/>
      <c r="Q12" s="233"/>
      <c r="R12" s="234"/>
      <c r="S12" s="228"/>
      <c r="T12" s="228"/>
      <c r="U12" s="228"/>
      <c r="V12" s="228"/>
      <c r="W12" s="235"/>
      <c r="X12" s="235"/>
      <c r="Y12" s="228"/>
      <c r="Z12" s="228"/>
      <c r="AA12" s="228"/>
      <c r="AB12" s="228"/>
      <c r="AC12" s="236"/>
      <c r="AD12" s="237"/>
      <c r="AE12" s="238"/>
      <c r="AF12" s="239"/>
      <c r="AG12" s="235"/>
      <c r="AH12" s="225"/>
      <c r="AI12" s="240"/>
      <c r="AJ12" s="241"/>
      <c r="AK12" s="242"/>
      <c r="AL12" s="243"/>
      <c r="AM12" s="242"/>
      <c r="AN12" s="244"/>
      <c r="AO12" s="243"/>
      <c r="AP12" s="243"/>
      <c r="AQ12" s="243"/>
      <c r="AR12" s="245"/>
      <c r="AS12" s="246"/>
    </row>
    <row r="13" spans="1:85" s="4" customFormat="1" ht="19.95" customHeight="1" x14ac:dyDescent="0.25">
      <c r="A13" s="76" t="str">
        <f>_xlfn.XLOOKUP(C13,[2]LECTORS!$D:$D,[2]LECTORS!$Q:$Q,"")</f>
        <v>cantor</v>
      </c>
      <c r="B13" s="63" t="str">
        <f>IF(ISNUMBER(MATCH($C13,[2]LECTORS!$D$1:$D$65546,0)),VLOOKUP($C13,[2]LECTORS!$D$1:$Q$65546,11,FALSE),"")</f>
        <v>9:30, Vg,</v>
      </c>
      <c r="C13" s="99" t="s">
        <v>23</v>
      </c>
      <c r="D13" s="103" t="str">
        <f>IF(ISNUMBER(MATCH($C13,'[1]Scheduling Worksheet'!$B$1:$B$65536,0)),VLOOKUP($C13,'[1]Scheduling Worksheet'!$B$1:$X$65536,22,FALSE),"")</f>
        <v>9:30-Lector</v>
      </c>
      <c r="E13" s="47" t="str">
        <f>IF(ISNUMBER(MATCH($C13,'[1]Scheduling Worksheet'!$C$1:$C$65536,0)),VLOOKUP($C13,'[1]Scheduling Worksheet'!$C$1:$X$65536,21,FALSE),"")</f>
        <v/>
      </c>
      <c r="F13" s="47" t="str">
        <f>IF(ISNUMBER(MATCH($C13,'[1]Scheduling Worksheet'!$D$1:$D$65536,0)),VLOOKUP($C13,'[1]Scheduling Worksheet'!$D$1:$X$65536,20,FALSE),"")</f>
        <v/>
      </c>
      <c r="G13" s="47" t="str">
        <f>IF(ISNUMBER(MATCH($C13,'[1]Scheduling Worksheet'!$E$1:$E$65536,0)),VLOOKUP($C13,'[1]Scheduling Worksheet'!$E$1:$X$65536,19,FALSE),"")</f>
        <v/>
      </c>
      <c r="H13" s="228" t="str">
        <f>IF(ISNUMBER(MATCH($C13,'[1]Scheduling Worksheet'!$F$1:$F$65536,0)),VLOOKUP($C13,'[1]Scheduling Worksheet'!$F$1:$X$65536,19,FALSE),"")</f>
        <v/>
      </c>
      <c r="I13" s="47" t="str">
        <f>IF(ISNUMBER(MATCH($C13,'[1]Scheduling Worksheet'!$G$1:$G$65536,0)),VLOOKUP($C13,'[1]Scheduling Worksheet'!$G$1:$X$65536,17,FALSE),"")</f>
        <v/>
      </c>
      <c r="J13" s="47" t="str">
        <f>IF(ISNUMBER(MATCH($C13,'[1]Scheduling Worksheet'!$H$1:$H$65536,0)),VLOOKUP($C13,'[1]Scheduling Worksheet'!$H$1:$X$65536,16,FALSE),"")</f>
        <v/>
      </c>
      <c r="K13" s="47" t="str">
        <f>IF(ISNUMBER(MATCH($C13,'[1]Scheduling Worksheet'!$I$1:$I$65536,0)),VLOOKUP($C13,'[1]Scheduling Worksheet'!$I$1:$X$65536,15,FALSE),"")</f>
        <v/>
      </c>
      <c r="L13" s="47" t="str">
        <f>IF(ISNUMBER(MATCH($C13,'[1]Scheduling Worksheet'!$J$1:$J$65536,0)),VLOOKUP($C13,'[1]Scheduling Worksheet'!$J$1:$X$65536,14,FALSE),"")</f>
        <v>9:30-Lector</v>
      </c>
      <c r="M13" s="47" t="str">
        <f>IF(ISNUMBER(MATCH($C13,'[1]Scheduling Worksheet'!$K$1:$K$65536,0)),VLOOKUP($C13,'[1]Scheduling Worksheet'!$K$1:$X$65536,13,FALSE),"")</f>
        <v/>
      </c>
      <c r="N13" s="102"/>
      <c r="O13" s="49"/>
      <c r="P13"/>
      <c r="Q13" s="55" t="str">
        <f>$B13</f>
        <v>9:30, Vg,</v>
      </c>
      <c r="R13" s="9" t="str">
        <f>$C13</f>
        <v>Alvarado, Cheryl</v>
      </c>
      <c r="S13" s="47" t="str">
        <f>IF(ISNUMBER(MATCH($C13,'[1]Scheduling Worksheet'!$L$1:$L$65536,0)),VLOOKUP($C13,'[1]Scheduling Worksheet'!$L$1:$X$65536,12,FALSE),"")</f>
        <v/>
      </c>
      <c r="T13" s="47" t="str">
        <f>IF(ISNUMBER(MATCH($C13,'[1]Scheduling Worksheet'!$M$1:$M$65536,0)),VLOOKUP($C13,'[1]Scheduling Worksheet'!$M$1:$X$65536,11,FALSE),"")</f>
        <v/>
      </c>
      <c r="U13" s="47" t="str">
        <f>IF(ISNUMBER(MATCH($C13,'[1]Scheduling Worksheet'!$N$1:$N$65536,0)),VLOOKUP($C13,'[1]Scheduling Worksheet'!$N$1:$X$65536,10,FALSE),"")</f>
        <v/>
      </c>
      <c r="V13" s="47" t="str">
        <f>IF(ISNUMBER(MATCH($C13,'[1]Scheduling Worksheet'!$O$1:$O$65536,0)),VLOOKUP($C13,'[1]Scheduling Worksheet'!$O$1:$X$65536,9,FALSE),"")</f>
        <v/>
      </c>
      <c r="W13" s="51" t="str">
        <f>IF(ISNUMBER(MATCH($C13,'[1]Scheduling Worksheet'!$P$1:$P$65536,0)),VLOOKUP($C13,'[1]Scheduling Worksheet'!$P$1:$X$65536,8,FALSE),"")</f>
        <v/>
      </c>
      <c r="X13" s="51" t="str">
        <f>IF(ISNUMBER(MATCH($C13,'[1]Scheduling Worksheet'!$Q$1:$Q$65536,0)),VLOOKUP($C13,'[1]Scheduling Worksheet'!$Q$1:$X$65536,7,FALSE),"")</f>
        <v/>
      </c>
      <c r="Y13" s="47" t="str">
        <f>IF(ISNUMBER(MATCH($C13,'[1]Scheduling Worksheet'!$R$1:$R$65536,0)),VLOOKUP($C13,'[1]Scheduling Worksheet'!$R$1:$X$65536,6,FALSE),"")</f>
        <v/>
      </c>
      <c r="Z13" s="47" t="str">
        <f>IF(ISNUMBER(MATCH($C13,'[1]Scheduling Worksheet'!$S$1:$S$65536,0)),VLOOKUP($C13,'[1]Scheduling Worksheet'!$S$1:$X$65536,5,FALSE),"")</f>
        <v>9:30-Lector</v>
      </c>
      <c r="AA13" s="228" t="str">
        <f>IF(ISNUMBER(MATCH($C13,'[1]Scheduling Worksheet'!$T$1:$T$65536,0)),VLOOKUP($C13,'[1]Scheduling Worksheet'!$T$1:$X$65536,4,FALSE),"")</f>
        <v/>
      </c>
      <c r="AB13" s="47" t="str">
        <f>IF(ISNUMBER(MATCH($C13,'[1]Scheduling Worksheet'!$U$1:$U$65536,0)),VLOOKUP($C13,'[1]Scheduling Worksheet'!$U$1:$X$65536,3,FALSE),"")</f>
        <v/>
      </c>
      <c r="AC13" s="53" t="str">
        <f>IF(ISNUMBER(MATCH($C13,'[1]Scheduling Worksheet'!$V$1:$V$65536,0)),VLOOKUP($C13,'[1]Scheduling Worksheet'!$V$1:$X$65536,3,FALSE),"")</f>
        <v/>
      </c>
      <c r="AD13" s="18"/>
      <c r="AE13" s="33"/>
      <c r="AF13" s="25" t="str">
        <f>$C13</f>
        <v>Alvarado, Cheryl</v>
      </c>
      <c r="AG13" s="51" t="str">
        <f>$B13</f>
        <v>9:30, Vg,</v>
      </c>
      <c r="AH13" s="43" t="str">
        <f>IF(ISNUMBER(MATCH($C13,[2]LECTORS!$D$1:$D$65546,0)),VLOOKUP($C13,[2]LECTORS!$D$1:$Q$65546,7,FALSE),"")</f>
        <v>512-263-9851</v>
      </c>
      <c r="AI13" s="26" t="str">
        <f>IF($AJ13="y",IF(ISNUMBER(MATCH($C13,[2]LECTORS!$D$1:$D$65546,0)),VLOOKUP($C13,[2]LECTORS!$D$1:$Q$65546,6,FALSE),""),"")</f>
        <v>cherylsalvarado@gmail.com</v>
      </c>
      <c r="AJ13" s="27" t="s">
        <v>45</v>
      </c>
      <c r="AK13" s="16">
        <f>COUNTIF($E13:$AE13,"*-Lector")</f>
        <v>2</v>
      </c>
      <c r="AL13" s="14" t="str">
        <f>IF(ISNUMBER(MATCH($C13,[2]LECTORS!$D$1:$D$65546,0)),VLOOKUP($C13,[2]LECTORS!$D$1:$Q$65546,12,FALSE),"")</f>
        <v>8</v>
      </c>
      <c r="AM13" s="16">
        <f>COUNTIF($E13:$AE13,"*-EM")+AK13</f>
        <v>2</v>
      </c>
      <c r="AN13" s="13" t="str">
        <f>IF(ISNUMBER(MATCH($C13,[2]LECTORS!$D$1:$D$65546,0)),VLOOKUP($C13,[2]LECTORS!$D$1:$S$65546,14,FALSE),"")</f>
        <v>cantor</v>
      </c>
      <c r="AO13" s="14" t="str">
        <f>IF(ISNUMBER(MATCH($C13,[2]LECTORS!$D$1:$D$65546,0)),VLOOKUP($C13,[2]LECTORS!$D$1:$S$65546,15,FALSE),"")</f>
        <v>Also cantor.</v>
      </c>
      <c r="AP13" s="14">
        <f>IF(ISNUMBER(MATCH($C13,[2]LECTORS!$D$1:$D$65546,0)),VLOOKUP($C13,[2]LECTORS!$D$1:$S$65546,16,FALSE),"")</f>
        <v>0</v>
      </c>
      <c r="AQ13" s="14" t="str">
        <f>IF(ISNUMBER(MATCH($C13,[2]LECTORS!$D$1:$D$65546,0)),VLOOKUP($C13,[2]LECTORS!$D$1:$Q$65546,6,FALSE),"")</f>
        <v>cherylsalvarado@gmail.com</v>
      </c>
      <c r="AR13" s="35" t="str">
        <f>_xlfn.XLOOKUP(C13,'[2]EIM check'!$A:$A,'[2]EIM check'!$C:$C,"none",2)</f>
        <v>Expires 2025/07</v>
      </c>
      <c r="AS13" s="2"/>
      <c r="BA13" s="4" t="str">
        <f>IF($AN13="EM",$B13,"LEC")</f>
        <v>LEC</v>
      </c>
      <c r="CA13" s="3"/>
      <c r="CB13" s="3"/>
      <c r="CC13" s="3"/>
      <c r="CD13" s="3"/>
      <c r="CE13" s="3"/>
      <c r="CF13" s="3"/>
      <c r="CG13" s="3"/>
    </row>
    <row r="14" spans="1:85" s="4" customFormat="1" ht="19.95" customHeight="1" x14ac:dyDescent="0.3">
      <c r="A14" s="76">
        <f>_xlfn.XLOOKUP(C14,[2]LECTORS!$D:$D,[2]LECTORS!$Q:$Q,"")</f>
        <v>0</v>
      </c>
      <c r="B14" s="63" t="str">
        <f>IF(ISNUMBER(MATCH($C14,[2]LECTORS!$D$1:$D$65546,0)),VLOOKUP($C14,[2]LECTORS!$D$1:$Q$65546,11,FALSE),"")</f>
        <v>11:15, 9:30, 5, Vg</v>
      </c>
      <c r="C14" s="190" t="s">
        <v>101</v>
      </c>
      <c r="D14" s="103" t="str">
        <f>IF(ISNUMBER(MATCH($C14,'[1]Scheduling Worksheet'!$B$1:$B$65536,0)),VLOOKUP($C14,'[1]Scheduling Worksheet'!$B$1:$X$65536,22,FALSE),"")</f>
        <v/>
      </c>
      <c r="E14" s="47" t="str">
        <f>IF(ISNUMBER(MATCH($C14,'[1]Scheduling Worksheet'!$C$1:$C$65536,0)),VLOOKUP($C14,'[1]Scheduling Worksheet'!$C$1:$X$65536,21,FALSE),"")</f>
        <v>11:15-Lector</v>
      </c>
      <c r="F14" s="48" t="str">
        <f>IF(ISNUMBER(MATCH($C14,'[1]Scheduling Worksheet'!$D$1:$D$65536,0)),VLOOKUP($C14,'[1]Scheduling Worksheet'!$D$1:$X$65536,20,FALSE),"")</f>
        <v/>
      </c>
      <c r="G14" s="48" t="str">
        <f>IF(ISNUMBER(MATCH($C14,'[1]Scheduling Worksheet'!$E$1:$E$65536,0)),VLOOKUP($C14,'[1]Scheduling Worksheet'!$E$1:$X$65536,19,FALSE),"")</f>
        <v/>
      </c>
      <c r="H14" s="228" t="str">
        <f>IF(ISNUMBER(MATCH($C14,'[1]Scheduling Worksheet'!$F$1:$F$65536,0)),VLOOKUP($C14,'[1]Scheduling Worksheet'!$F$1:$X$65536,19,FALSE),"")</f>
        <v/>
      </c>
      <c r="I14" s="47" t="str">
        <f>IF(ISNUMBER(MATCH($C14,'[1]Scheduling Worksheet'!$G$1:$G$65536,0)),VLOOKUP($C14,'[1]Scheduling Worksheet'!$G$1:$X$65536,17,FALSE),"")</f>
        <v/>
      </c>
      <c r="J14" s="47" t="str">
        <f>IF(ISNUMBER(MATCH($C14,'[1]Scheduling Worksheet'!$H$1:$H$65536,0)),VLOOKUP($C14,'[1]Scheduling Worksheet'!$H$1:$X$65536,16,FALSE),"")</f>
        <v/>
      </c>
      <c r="K14" s="47" t="str">
        <f>IF(ISNUMBER(MATCH($C14,'[1]Scheduling Worksheet'!$I$1:$I$65536,0)),VLOOKUP($C14,'[1]Scheduling Worksheet'!$I$1:$X$65536,15,FALSE),"")</f>
        <v/>
      </c>
      <c r="L14" s="47" t="str">
        <f>IF(ISNUMBER(MATCH($C14,'[1]Scheduling Worksheet'!$J$1:$J$65536,0)),VLOOKUP($C14,'[1]Scheduling Worksheet'!$J$1:$X$65536,14,FALSE),"")</f>
        <v/>
      </c>
      <c r="M14" s="47" t="str">
        <f>IF(ISNUMBER(MATCH($C14,'[1]Scheduling Worksheet'!$K$1:$K$65536,0)),VLOOKUP($C14,'[1]Scheduling Worksheet'!$K$1:$X$65536,13,FALSE),"")</f>
        <v>5:00-Lector</v>
      </c>
      <c r="N14" s="102"/>
      <c r="O14" s="49"/>
      <c r="P14"/>
      <c r="Q14" s="55" t="str">
        <f>$B14</f>
        <v>11:15, 9:30, 5, Vg</v>
      </c>
      <c r="R14" s="9" t="str">
        <f>$C14</f>
        <v>Leone, Giacomo</v>
      </c>
      <c r="S14" s="47" t="str">
        <f>IF(ISNUMBER(MATCH($C14,'[1]Scheduling Worksheet'!$L$1:$L$65536,0)),VLOOKUP($C14,'[1]Scheduling Worksheet'!$L$1:$X$65536,12,FALSE),"")</f>
        <v/>
      </c>
      <c r="T14" s="48" t="str">
        <f>IF(ISNUMBER(MATCH($C14,'[1]Scheduling Worksheet'!$M$1:$M$65536,0)),VLOOKUP($C14,'[1]Scheduling Worksheet'!$M$1:$X$65536,11,FALSE),"")</f>
        <v/>
      </c>
      <c r="U14" s="47" t="str">
        <f>IF(ISNUMBER(MATCH($C14,'[1]Scheduling Worksheet'!$N$1:$N$65536,0)),VLOOKUP($C14,'[1]Scheduling Worksheet'!$N$1:$X$65536,10,FALSE),"")</f>
        <v/>
      </c>
      <c r="V14" s="47" t="str">
        <f>IF(ISNUMBER(MATCH($C14,'[1]Scheduling Worksheet'!$O$1:$O$65536,0)),VLOOKUP($C14,'[1]Scheduling Worksheet'!$O$1:$X$65536,9,FALSE),"")</f>
        <v/>
      </c>
      <c r="W14" s="51" t="str">
        <f>IF(ISNUMBER(MATCH($C14,'[1]Scheduling Worksheet'!$P$1:$P$65536,0)),VLOOKUP($C14,'[1]Scheduling Worksheet'!$P$1:$X$65536,8,FALSE),"")</f>
        <v/>
      </c>
      <c r="X14" s="64" t="str">
        <f>IF(ISNUMBER(MATCH($C14,'[1]Scheduling Worksheet'!$Q$1:$Q$65536,0)),VLOOKUP($C14,'[1]Scheduling Worksheet'!$Q$1:$X$65536,7,FALSE),"")</f>
        <v/>
      </c>
      <c r="Y14" s="47" t="str">
        <f>IF(ISNUMBER(MATCH($C14,'[1]Scheduling Worksheet'!$R$1:$R$65536,0)),VLOOKUP($C14,'[1]Scheduling Worksheet'!$R$1:$X$65536,6,FALSE),"")</f>
        <v>11:15-Lector</v>
      </c>
      <c r="Z14" s="47" t="str">
        <f>IF(ISNUMBER(MATCH($C14,'[1]Scheduling Worksheet'!$S$1:$S$65536,0)),VLOOKUP($C14,'[1]Scheduling Worksheet'!$S$1:$X$65536,5,FALSE),"")</f>
        <v/>
      </c>
      <c r="AA14" s="228" t="str">
        <f>IF(ISNUMBER(MATCH($C14,'[1]Scheduling Worksheet'!$T$1:$T$65536,0)),VLOOKUP($C14,'[1]Scheduling Worksheet'!$T$1:$X$65536,4,FALSE),"")</f>
        <v/>
      </c>
      <c r="AB14" s="47" t="str">
        <f>IF(ISNUMBER(MATCH(#REF!,'[1]Scheduling Worksheet'!$U$1:$U$65536,0)),VLOOKUP(#REF!,'[1]Scheduling Worksheet'!$U$1:$X$65536,3,FALSE),"")</f>
        <v/>
      </c>
      <c r="AC14" s="53" t="str">
        <f>IF(ISNUMBER(MATCH(#REF!,'[1]Scheduling Worksheet'!$V$1:$V$65536,0)),VLOOKUP(#REF!,'[1]Scheduling Worksheet'!$V$1:$X$65536,3,FALSE),"")</f>
        <v/>
      </c>
      <c r="AD14" s="18"/>
      <c r="AE14" s="33"/>
      <c r="AF14" s="25" t="str">
        <f>$C14</f>
        <v>Leone, Giacomo</v>
      </c>
      <c r="AG14" s="51" t="str">
        <f>$B14</f>
        <v>11:15, 9:30, 5, Vg</v>
      </c>
      <c r="AH14" s="43" t="str">
        <f>IF(ISNUMBER(MATCH($C14,[2]LECTORS!$D$1:$D$65546,0)),VLOOKUP($C14,[2]LECTORS!$D$1:$Q$65546,7,FALSE),"")</f>
        <v>512-394-5268
512-983-7576</v>
      </c>
      <c r="AI14" s="26" t="str">
        <f>IF($AJ14="y",IF(ISNUMBER(MATCH($C14,[2]LECTORS!$D$1:$D$65546,0)),VLOOKUP($C14,[2]LECTORS!$D$1:$Q$65546,6,FALSE),""),"")</f>
        <v>giacleone575@gmail.com</v>
      </c>
      <c r="AJ14" s="27" t="s">
        <v>45</v>
      </c>
      <c r="AK14" s="16">
        <f>COUNTIF($E14:$AE14,"*-Lector")</f>
        <v>3</v>
      </c>
      <c r="AL14" s="14">
        <f>IF(ISNUMBER(MATCH($C14,[2]LECTORS!$D$1:$D$65546,0)),VLOOKUP($C14,[2]LECTORS!$D$1:$Q$65546,12,FALSE),"")</f>
        <v>0</v>
      </c>
      <c r="AM14" s="16">
        <f>COUNTIF($E14:$AE14,"*-EM")+AK14</f>
        <v>3</v>
      </c>
      <c r="AN14" s="13">
        <f>IF(ISNUMBER(MATCH($C14,[2]LECTORS!$D$1:$D$65546,0)),VLOOKUP($C14,[2]LECTORS!$D$1:$S$65546,14,FALSE),"")</f>
        <v>0</v>
      </c>
      <c r="AO14" s="14">
        <f>IF(ISNUMBER(MATCH($C14,[2]LECTORS!$D$1:$D$65546,0)),VLOOKUP($C14,[2]LECTORS!$D$1:$S$65546,15,FALSE),"")</f>
        <v>0</v>
      </c>
      <c r="AP14" s="14">
        <f>IF(ISNUMBER(MATCH($C14,[2]LECTORS!$D$1:$D$65546,0)),VLOOKUP($C14,[2]LECTORS!$D$1:$S$65546,16,FALSE),"")</f>
        <v>0</v>
      </c>
      <c r="AQ14" s="14" t="str">
        <f>IF(ISNUMBER(MATCH($C14,[2]LECTORS!$D$1:$D$65546,0)),VLOOKUP($C14,[2]LECTORS!$D$1:$Q$65546,6,FALSE),"")</f>
        <v>giacleone575@gmail.com</v>
      </c>
      <c r="AR14" s="35" t="str">
        <f>_xlfn.XLOOKUP(C14,'[2]EIM check'!$A:$A,'[2]EIM check'!$C:$C,"none",2)</f>
        <v>Expires 2026/01</v>
      </c>
      <c r="AS14" s="2"/>
      <c r="BA14" s="4" t="str">
        <f>IF($AN14="EM",$B14,"LEC")</f>
        <v>LEC</v>
      </c>
    </row>
    <row r="15" spans="1:85" s="4" customFormat="1" ht="19.95" customHeight="1" x14ac:dyDescent="0.25">
      <c r="A15" s="76">
        <f>_xlfn.XLOOKUP(C15,[2]LECTORS!$D:$D,[2]LECTORS!$Q:$Q,"")</f>
        <v>0</v>
      </c>
      <c r="B15" s="63" t="str">
        <f>IF(ISNUMBER(MATCH($C15,[2]LECTORS!$D$1:$D$65546,0)),VLOOKUP($C15,[2]LECTORS!$D$1:$Q$65546,11,FALSE),"")</f>
        <v>9:30, 7:30, 11:15, Vg, 5</v>
      </c>
      <c r="C15" s="36" t="s">
        <v>29</v>
      </c>
      <c r="D15" s="103" t="str">
        <f>IF(ISNUMBER(MATCH($C15,'[1]Scheduling Worksheet'!$B$1:$B$65536,0)),VLOOKUP($C15,'[1]Scheduling Worksheet'!$B$1:$X$65536,22,FALSE),"")</f>
        <v/>
      </c>
      <c r="E15" s="47" t="str">
        <f>IF(ISNUMBER(MATCH($C15,'[1]Scheduling Worksheet'!$C$1:$C$65536,0)),VLOOKUP($C15,'[1]Scheduling Worksheet'!$C$1:$X$65536,21,FALSE),"")</f>
        <v/>
      </c>
      <c r="F15" s="47" t="str">
        <f>IF(ISNUMBER(MATCH($C15,'[1]Scheduling Worksheet'!$D$1:$D$65536,0)),VLOOKUP($C15,'[1]Scheduling Worksheet'!$D$1:$X$65536,20,FALSE),"")</f>
        <v/>
      </c>
      <c r="G15" s="47" t="str">
        <f>IF(ISNUMBER(MATCH($C15,'[1]Scheduling Worksheet'!$E$1:$E$65536,0)),VLOOKUP($C15,'[1]Scheduling Worksheet'!$E$1:$X$65536,19,FALSE),"")</f>
        <v>5:00-Lector</v>
      </c>
      <c r="H15" s="228" t="str">
        <f>IF(ISNUMBER(MATCH($C15,'[1]Scheduling Worksheet'!$F$1:$F$65536,0)),VLOOKUP($C15,'[1]Scheduling Worksheet'!$F$1:$X$65536,19,FALSE),"")</f>
        <v/>
      </c>
      <c r="I15" s="51" t="str">
        <f>IF(ISNUMBER(MATCH($C15,'[1]Scheduling Worksheet'!$G$1:$G$65536,0)),VLOOKUP($C15,'[1]Scheduling Worksheet'!$G$1:$X$65536,17,FALSE),"")</f>
        <v/>
      </c>
      <c r="J15" s="52" t="str">
        <f>IF(ISNUMBER(MATCH($C15,'[1]Scheduling Worksheet'!$H$1:$H$65536,0)),VLOOKUP($C15,'[1]Scheduling Worksheet'!$H$1:$X$65536,16,FALSE),"")</f>
        <v/>
      </c>
      <c r="K15" s="48" t="str">
        <f>IF(ISNUMBER(MATCH($C15,'[1]Scheduling Worksheet'!$I$1:$I$65536,0)),VLOOKUP($C15,'[1]Scheduling Worksheet'!$I$1:$X$65536,15,FALSE),"")</f>
        <v/>
      </c>
      <c r="L15" s="47" t="str">
        <f>IF(ISNUMBER(MATCH($C15,'[1]Scheduling Worksheet'!$J$1:$J$65536,0)),VLOOKUP($C15,'[1]Scheduling Worksheet'!$J$1:$X$65536,14,FALSE),"")</f>
        <v/>
      </c>
      <c r="M15" s="47" t="str">
        <f>IF(ISNUMBER(MATCH($C15,'[1]Scheduling Worksheet'!$K$1:$K$65536,0)),VLOOKUP($C15,'[1]Scheduling Worksheet'!$K$1:$X$65536,13,FALSE),"")</f>
        <v/>
      </c>
      <c r="N15" s="102"/>
      <c r="O15" s="49"/>
      <c r="P15"/>
      <c r="Q15" s="55" t="str">
        <f>$B15</f>
        <v>9:30, 7:30, 11:15, Vg, 5</v>
      </c>
      <c r="R15" s="9" t="str">
        <f>$C15</f>
        <v>Reyes, Ellen</v>
      </c>
      <c r="S15" s="47" t="str">
        <f>IF(ISNUMBER(MATCH($C15,'[1]Scheduling Worksheet'!$L$1:$L$65536,0)),VLOOKUP($C15,'[1]Scheduling Worksheet'!$L$1:$X$65536,12,FALSE),"")</f>
        <v>9:30-Lector</v>
      </c>
      <c r="T15" s="47" t="str">
        <f>IF(ISNUMBER(MATCH($C15,'[1]Scheduling Worksheet'!$M$1:$M$65536,0)),VLOOKUP($C15,'[1]Scheduling Worksheet'!$M$1:$X$65536,11,FALSE),"")</f>
        <v/>
      </c>
      <c r="U15" s="47" t="str">
        <f>IF(ISNUMBER(MATCH($C15,'[1]Scheduling Worksheet'!$N$1:$N$65536,0)),VLOOKUP($C15,'[1]Scheduling Worksheet'!$N$1:$X$65536,10,FALSE),"")</f>
        <v/>
      </c>
      <c r="V15" s="47" t="str">
        <f>IF(ISNUMBER(MATCH($C15,'[1]Scheduling Worksheet'!$O$1:$O$65536,0)),VLOOKUP($C15,'[1]Scheduling Worksheet'!$O$1:$X$65536,9,FALSE),"")</f>
        <v/>
      </c>
      <c r="W15" s="51" t="str">
        <f>IF(ISNUMBER(MATCH($C15,'[1]Scheduling Worksheet'!$P$1:$P$65536,0)),VLOOKUP($C15,'[1]Scheduling Worksheet'!$P$1:$X$65536,8,FALSE),"")</f>
        <v/>
      </c>
      <c r="X15" s="64" t="str">
        <f>IF(ISNUMBER(MATCH($C15,'[1]Scheduling Worksheet'!$Q$1:$Q$65536,0)),VLOOKUP($C15,'[1]Scheduling Worksheet'!$Q$1:$X$65536,7,FALSE),"")</f>
        <v/>
      </c>
      <c r="Y15" s="48" t="str">
        <f>IF(ISNUMBER(MATCH($C15,'[1]Scheduling Worksheet'!$R$1:$R$65536,0)),VLOOKUP($C15,'[1]Scheduling Worksheet'!$R$1:$X$65536,6,FALSE),"")</f>
        <v/>
      </c>
      <c r="Z15" s="47" t="str">
        <f>IF(ISNUMBER(MATCH($C15,'[1]Scheduling Worksheet'!$S$1:$S$65536,0)),VLOOKUP($C15,'[1]Scheduling Worksheet'!$S$1:$X$65536,5,FALSE),"")</f>
        <v/>
      </c>
      <c r="AA15" s="228" t="str">
        <f>IF(ISNUMBER(MATCH($C15,'[1]Scheduling Worksheet'!$T$1:$T$65536,0)),VLOOKUP($C15,'[1]Scheduling Worksheet'!$T$1:$X$65536,4,FALSE),"")</f>
        <v/>
      </c>
      <c r="AB15" s="47" t="str">
        <f>IF(ISNUMBER(MATCH($C15,'[1]Scheduling Worksheet'!$U$1:$U$65536,0)),VLOOKUP($C15,'[1]Scheduling Worksheet'!$U$1:$X$65536,3,FALSE),"")</f>
        <v/>
      </c>
      <c r="AC15" s="53" t="str">
        <f>IF(ISNUMBER(MATCH($C15,'[1]Scheduling Worksheet'!$V$1:$V$65536,0)),VLOOKUP($C15,'[1]Scheduling Worksheet'!$V$1:$X$65536,3,FALSE),"")</f>
        <v/>
      </c>
      <c r="AD15" s="18"/>
      <c r="AE15" s="33"/>
      <c r="AF15" s="25" t="str">
        <f>$C15</f>
        <v>Reyes, Ellen</v>
      </c>
      <c r="AG15" s="51" t="str">
        <f>$B15</f>
        <v>9:30, 7:30, 11:15, Vg, 5</v>
      </c>
      <c r="AH15" s="43" t="str">
        <f>IF(ISNUMBER(MATCH($C15,[2]LECTORS!$D$1:$D$65546,0)),VLOOKUP($C15,[2]LECTORS!$D$1:$Q$65546,7,FALSE),"")</f>
        <v>512-293-9690</v>
      </c>
      <c r="AI15" s="26" t="str">
        <f>IF($AJ15="y",IF(ISNUMBER(MATCH($C15,[2]LECTORS!$D$1:$D$65546,0)),VLOOKUP($C15,[2]LECTORS!$D$1:$Q$65546,6,FALSE),""),"")</f>
        <v>eelnreyes@yahoo.com</v>
      </c>
      <c r="AJ15" s="27" t="s">
        <v>45</v>
      </c>
      <c r="AK15" s="16">
        <f>COUNTIF($E15:$AE15,"*-Lector")</f>
        <v>2</v>
      </c>
      <c r="AL15" s="14">
        <f>IF(ISNUMBER(MATCH($C15,[2]LECTORS!$D$1:$D$65546,0)),VLOOKUP($C15,[2]LECTORS!$D$1:$Q$65546,12,FALSE),"")</f>
        <v>8</v>
      </c>
      <c r="AM15" s="16">
        <f>COUNTIF($E15:$AE15,"*-EM")+AK15</f>
        <v>2</v>
      </c>
      <c r="AN15" s="13">
        <f>IF(ISNUMBER(MATCH($C15,[2]LECTORS!$D$1:$D$65546,0)),VLOOKUP($C15,[2]LECTORS!$D$1:$S$65546,14,FALSE),"")</f>
        <v>0</v>
      </c>
      <c r="AO15" s="14" t="str">
        <f>IF(ISNUMBER(MATCH($C15,[2]LECTORS!$D$1:$D$65546,0)),VLOOKUP($C15,[2]LECTORS!$D$1:$S$65546,15,FALSE),"")</f>
        <v>Can do 7:30 once a month</v>
      </c>
      <c r="AP15" s="14">
        <f>IF(ISNUMBER(MATCH($C15,[2]LECTORS!$D$1:$D$65546,0)),VLOOKUP($C15,[2]LECTORS!$D$1:$S$65546,16,FALSE),"")</f>
        <v>0</v>
      </c>
      <c r="AQ15" s="14" t="str">
        <f>IF(ISNUMBER(MATCH($C15,[2]LECTORS!$D$1:$D$65546,0)),VLOOKUP($C15,[2]LECTORS!$D$1:$Q$65546,6,FALSE),"")</f>
        <v>eelnreyes@yahoo.com</v>
      </c>
      <c r="AR15" s="35" t="str">
        <f>_xlfn.XLOOKUP(C15,'[2]EIM check'!$A:$A,'[2]EIM check'!$C:$C,"none",2)</f>
        <v>Expires 2024/07</v>
      </c>
      <c r="AS15" s="2"/>
      <c r="BA15" s="4" t="str">
        <f>IF($AN15="EM",$B15,"LEC")</f>
        <v>LEC</v>
      </c>
    </row>
    <row r="16" spans="1:85" s="223" customFormat="1" ht="19.95" customHeight="1" x14ac:dyDescent="0.25">
      <c r="A16" s="199"/>
      <c r="B16" s="200">
        <v>10</v>
      </c>
      <c r="C16" s="201"/>
      <c r="D16" s="202"/>
      <c r="E16" s="203"/>
      <c r="F16" s="203"/>
      <c r="G16" s="203"/>
      <c r="H16" s="203"/>
      <c r="I16" s="203"/>
      <c r="J16" s="204"/>
      <c r="K16" s="203"/>
      <c r="L16" s="203"/>
      <c r="M16" s="205"/>
      <c r="N16" s="206"/>
      <c r="O16" s="207"/>
      <c r="P16" s="208"/>
      <c r="Q16" s="209"/>
      <c r="R16" s="210"/>
      <c r="S16" s="203"/>
      <c r="T16" s="203"/>
      <c r="U16" s="203"/>
      <c r="V16" s="203"/>
      <c r="W16" s="211"/>
      <c r="X16" s="211"/>
      <c r="Y16" s="203"/>
      <c r="Z16" s="203"/>
      <c r="AA16" s="203"/>
      <c r="AB16" s="203"/>
      <c r="AC16" s="212"/>
      <c r="AD16" s="213"/>
      <c r="AE16" s="214"/>
      <c r="AF16" s="215"/>
      <c r="AG16" s="211"/>
      <c r="AH16" s="200"/>
      <c r="AI16" s="216"/>
      <c r="AJ16" s="217"/>
      <c r="AK16" s="218"/>
      <c r="AL16" s="219"/>
      <c r="AM16" s="218"/>
      <c r="AN16" s="220"/>
      <c r="AO16" s="219"/>
      <c r="AP16" s="219"/>
      <c r="AQ16" s="219"/>
      <c r="AR16" s="221"/>
      <c r="AS16" s="222"/>
    </row>
    <row r="17" spans="1:53" s="4" customFormat="1" ht="19.95" customHeight="1" x14ac:dyDescent="0.25">
      <c r="A17" s="76" t="str">
        <f>_xlfn.XLOOKUP(C17,[2]LECTORS!$D:$D,[2]LECTORS!$Q:$Q,"",2)</f>
        <v>EM</v>
      </c>
      <c r="B17" s="63" t="str">
        <f>IF(ISNUMBER(MATCH($C17,[2]LECTORS!$D$1:$D$65546,0)),VLOOKUP($C17,[2]LECTORS!$D$1:$Q$65546,11,FALSE),"")</f>
        <v>7:30, Vg</v>
      </c>
      <c r="C17" s="11" t="s">
        <v>56</v>
      </c>
      <c r="D17" s="103" t="str">
        <f>IF(ISNUMBER(MATCH($C17,'[1]Scheduling Worksheet'!$B$1:$B$65536,0)),VLOOKUP($C17,'[1]Scheduling Worksheet'!$B$1:$X$65536,22,FALSE),"")</f>
        <v/>
      </c>
      <c r="E17" s="48" t="str">
        <f>IF(ISNUMBER(MATCH($C17,'[1]Scheduling Worksheet'!$C$1:$C$65536,0)),VLOOKUP($C17,'[1]Scheduling Worksheet'!$C$1:$X$65536,21,FALSE),"")</f>
        <v/>
      </c>
      <c r="F17" s="47" t="str">
        <f>IF(ISNUMBER(MATCH($C17,'[1]Scheduling Worksheet'!$D$1:$D$65536,0)),VLOOKUP($C17,'[1]Scheduling Worksheet'!$D$1:$X$65536,20,FALSE),"")</f>
        <v>7:30-Lector</v>
      </c>
      <c r="G17" s="47" t="str">
        <f>IF(ISNUMBER(MATCH($C17,'[1]Scheduling Worksheet'!$E$1:$E$65536,0)),VLOOKUP($C17,'[1]Scheduling Worksheet'!$E$1:$X$65536,19,FALSE),"")</f>
        <v>7:30-EM</v>
      </c>
      <c r="H17" s="48" t="str">
        <f>IF(ISNUMBER(MATCH($C17,'[1]Scheduling Worksheet'!$F$1:$F$65536,0)),VLOOKUP($C17,'[1]Scheduling Worksheet'!$F$1:$X$65536,19,FALSE),"")</f>
        <v/>
      </c>
      <c r="I17" s="48" t="str">
        <f>IF(ISNUMBER(MATCH($C17,'[1]Scheduling Worksheet'!$G$1:$G$65536,0)),VLOOKUP($C17,'[1]Scheduling Worksheet'!$G$1:$X$65536,17,FALSE),"")</f>
        <v/>
      </c>
      <c r="J17" s="47" t="str">
        <f>IF(ISNUMBER(MATCH($C17,'[1]Scheduling Worksheet'!$H$1:$H$65536,0)),VLOOKUP($C17,'[1]Scheduling Worksheet'!$H$1:$X$65536,16,FALSE),"")</f>
        <v>7:30-EM</v>
      </c>
      <c r="K17" s="48" t="str">
        <f>IF(ISNUMBER(MATCH($C17,'[1]Scheduling Worksheet'!$I$1:$I$65536,0)),VLOOKUP($C17,'[1]Scheduling Worksheet'!$I$1:$X$65536,15,FALSE),"")</f>
        <v/>
      </c>
      <c r="L17" s="47" t="str">
        <f>IF(ISNUMBER(MATCH($C17,'[1]Scheduling Worksheet'!$J$1:$J$65536,0)),VLOOKUP($C17,'[1]Scheduling Worksheet'!$J$1:$X$65536,14,FALSE),"")</f>
        <v/>
      </c>
      <c r="M17" s="47" t="str">
        <f>IF(ISNUMBER(MATCH($C17,'[1]Scheduling Worksheet'!$K$1:$K$65536,0)),VLOOKUP($C17,'[1]Scheduling Worksheet'!$K$1:$X$65536,13,FALSE),"")</f>
        <v>7:30-EM</v>
      </c>
      <c r="N17" s="102"/>
      <c r="O17" s="49"/>
      <c r="P17"/>
      <c r="Q17" s="55" t="str">
        <f t="shared" ref="Q17:Q23" si="7">$B17</f>
        <v>7:30, Vg</v>
      </c>
      <c r="R17" s="9" t="str">
        <f t="shared" ref="R17:R23" si="8">$C17</f>
        <v>Downey, Roni</v>
      </c>
      <c r="S17" s="47" t="str">
        <f>IF(ISNUMBER(MATCH($C17,'[1]Scheduling Worksheet'!$L$1:$L$65536,0)),VLOOKUP($C17,'[1]Scheduling Worksheet'!$L$1:$X$65536,12,FALSE),"")</f>
        <v/>
      </c>
      <c r="T17" s="47" t="str">
        <f>IF(ISNUMBER(MATCH($C17,'[1]Scheduling Worksheet'!$M$1:$M$65536,0)),VLOOKUP($C17,'[1]Scheduling Worksheet'!$M$1:$X$65536,11,FALSE),"")</f>
        <v>7:30-Lector</v>
      </c>
      <c r="U17" s="48" t="str">
        <f>IF(ISNUMBER(MATCH($C17,'[1]Scheduling Worksheet'!$N$1:$N$65536,0)),VLOOKUP($C17,'[1]Scheduling Worksheet'!$N$1:$X$65536,10,FALSE),"")</f>
        <v/>
      </c>
      <c r="V17" s="47" t="str">
        <f>IF(ISNUMBER(MATCH($C17,'[1]Scheduling Worksheet'!$O$1:$O$65536,0)),VLOOKUP($C17,'[1]Scheduling Worksheet'!$O$1:$X$65536,9,FALSE),"")</f>
        <v>7:30-Lector</v>
      </c>
      <c r="W17" s="51" t="str">
        <f>IF(ISNUMBER(MATCH($C17,'[1]Scheduling Worksheet'!$P$1:$P$65536,0)),VLOOKUP($C17,'[1]Scheduling Worksheet'!$P$1:$X$65536,8,FALSE),"")</f>
        <v/>
      </c>
      <c r="X17" s="64" t="str">
        <f>IF(ISNUMBER(MATCH($C17,'[1]Scheduling Worksheet'!$Q$1:$Q$65536,0)),VLOOKUP($C17,'[1]Scheduling Worksheet'!$Q$1:$X$65536,7,FALSE),"")</f>
        <v/>
      </c>
      <c r="Y17" s="108" t="str">
        <f>IF(ISNUMBER(MATCH($C17,'[1]Scheduling Worksheet'!$R$1:$R$65536,0)),VLOOKUP($C17,'[1]Scheduling Worksheet'!$R$1:$X$65536,6,FALSE),"")</f>
        <v>7:30-EM</v>
      </c>
      <c r="Z17" s="48" t="str">
        <f>IF(ISNUMBER(MATCH($C17,'[1]Scheduling Worksheet'!$S$1:$S$65536,0)),VLOOKUP($C17,'[1]Scheduling Worksheet'!$S$1:$X$65536,5,FALSE),"")</f>
        <v/>
      </c>
      <c r="AA17" s="48" t="str">
        <f>IF(ISNUMBER(MATCH($C17,'[1]Scheduling Worksheet'!$T$1:$T$65536,0)),VLOOKUP($C17,'[1]Scheduling Worksheet'!$T$1:$X$65536,4,FALSE),"")</f>
        <v/>
      </c>
      <c r="AB17" s="47" t="str">
        <f>IF(ISNUMBER(MATCH($C17,'[1]Scheduling Worksheet'!$U$1:$U$65536,0)),VLOOKUP($C17,'[1]Scheduling Worksheet'!$U$1:$X$65536,3,FALSE),"")</f>
        <v/>
      </c>
      <c r="AC17" s="53" t="str">
        <f>IF(ISNUMBER(MATCH($C17,'[1]Scheduling Worksheet'!$V$1:$V$65536,0)),VLOOKUP($C17,'[1]Scheduling Worksheet'!$V$1:$X$65536,3,FALSE),"")</f>
        <v/>
      </c>
      <c r="AD17" s="18"/>
      <c r="AE17" s="33"/>
      <c r="AF17" s="25" t="str">
        <f t="shared" ref="AF17:AF23" si="9">$C17</f>
        <v>Downey, Roni</v>
      </c>
      <c r="AG17" s="51" t="str">
        <f t="shared" ref="AG17:AG23" si="10">$B17</f>
        <v>7:30, Vg</v>
      </c>
      <c r="AH17" s="43" t="str">
        <f>IF(ISNUMBER(MATCH($C17,[2]LECTORS!$D$1:$D$65546,0)),VLOOKUP($C17,[2]LECTORS!$D$1:$Q$65546,7,FALSE),"")</f>
        <v>512-292-8058</v>
      </c>
      <c r="AI17" s="26" t="str">
        <f>IF($AJ17="y",IF(ISNUMBER(MATCH($C17,[2]LECTORS!$D$1:$D$65546,0)),VLOOKUP($C17,[2]LECTORS!$D$1:$Q$65546,6,FALSE),""),"")</f>
        <v>cwandronidowney@austin.rr.com</v>
      </c>
      <c r="AJ17" s="27" t="s">
        <v>45</v>
      </c>
      <c r="AK17" s="16">
        <f t="shared" ref="AK17:AK23" si="11">COUNTIF($E17:$AE17,"*-Lector")</f>
        <v>3</v>
      </c>
      <c r="AL17" s="14">
        <f>IF(ISNUMBER(MATCH($C17,[2]LECTORS!$D$1:$D$65546,0)),VLOOKUP($C17,[2]LECTORS!$D$1:$Q$65546,12,FALSE),"")</f>
        <v>8</v>
      </c>
      <c r="AM17" s="16">
        <f t="shared" ref="AM17:AM23" si="12">COUNTIF($E17:$AE17,"*-EM")+AK17</f>
        <v>7</v>
      </c>
      <c r="AN17" s="13" t="str">
        <f>IF(ISNUMBER(MATCH($C17,[2]LECTORS!$D$1:$D$65546,0)),VLOOKUP($C17,[2]LECTORS!$D$1:$S$65546,14,FALSE),"")</f>
        <v>EM</v>
      </c>
      <c r="AO17" s="14">
        <f>IF(ISNUMBER(MATCH($C17,[2]LECTORS!$D$1:$D$65546,0)),VLOOKUP($C17,[2]LECTORS!$D$1:$S$65546,15,FALSE),"")</f>
        <v>0</v>
      </c>
      <c r="AP17" s="14">
        <f>IF(ISNUMBER(MATCH($C17,[2]LECTORS!$D$1:$D$65546,0)),VLOOKUP($C17,[2]LECTORS!$D$1:$S$65546,16,FALSE),"")</f>
        <v>0</v>
      </c>
      <c r="AQ17" s="14" t="str">
        <f>IF(ISNUMBER(MATCH($C17,[2]LECTORS!$D$1:$D$65546,0)),VLOOKUP($C17,[2]LECTORS!$D$1:$Q$65546,6,FALSE),"")</f>
        <v>cwandronidowney@austin.rr.com</v>
      </c>
      <c r="AR17" s="35" t="str">
        <f>_xlfn.XLOOKUP(C17,'[2]EIM check'!$A:$A,'[2]EIM check'!$C:$C,"none",2)</f>
        <v>Expires 2025/01</v>
      </c>
      <c r="AS17" s="2"/>
      <c r="BA17" s="4" t="str">
        <f t="shared" ref="BA17:BA23" si="13">IF($AN17="EM",$B17,"LEC")</f>
        <v>7:30, Vg</v>
      </c>
    </row>
    <row r="18" spans="1:53" s="4" customFormat="1" ht="19.95" customHeight="1" x14ac:dyDescent="0.25">
      <c r="A18" s="76" t="str">
        <f>_xlfn.XLOOKUP(C18,[2]LECTORS!$D:$D,[2]LECTORS!$Q:$Q,"",2)</f>
        <v>EM, CANTOR</v>
      </c>
      <c r="B18" s="63" t="str">
        <f>IF(ISNUMBER(MATCH($C18,[2]LECTORS!$D$1:$D$65546,0)),VLOOKUP($C18,[2]LECTORS!$D$1:$Q$65546,11,FALSE),"")</f>
        <v>7:30, Vg</v>
      </c>
      <c r="C18" s="11" t="s">
        <v>3</v>
      </c>
      <c r="D18" s="103" t="str">
        <f>IF(ISNUMBER(MATCH($C18,'[1]Scheduling Worksheet'!$B$1:$B$65536,0)),VLOOKUP($C18,'[1]Scheduling Worksheet'!$B$1:$X$65536,22,FALSE),"")</f>
        <v>7:30-Lector</v>
      </c>
      <c r="E18" s="47" t="str">
        <f>IF(ISNUMBER(MATCH($C18,'[1]Scheduling Worksheet'!$C$1:$C$65536,0)),VLOOKUP($C18,'[1]Scheduling Worksheet'!$C$1:$X$65536,21,FALSE),"")</f>
        <v>7:30-Lector</v>
      </c>
      <c r="F18" s="47" t="str">
        <f>IF(ISNUMBER(MATCH($C18,'[1]Scheduling Worksheet'!$D$1:$D$65536,0)),VLOOKUP($C18,'[1]Scheduling Worksheet'!$D$1:$X$65536,20,FALSE),"")</f>
        <v>7:30-EM</v>
      </c>
      <c r="G18" s="47" t="str">
        <f>IF(ISNUMBER(MATCH($C18,'[1]Scheduling Worksheet'!$E$1:$E$65536,0)),VLOOKUP($C18,'[1]Scheduling Worksheet'!$E$1:$X$65536,19,FALSE),"")</f>
        <v/>
      </c>
      <c r="H18" s="228" t="str">
        <f>IF(ISNUMBER(MATCH($C18,'[1]Scheduling Worksheet'!$F$1:$F$65536,0)),VLOOKUP($C18,'[1]Scheduling Worksheet'!$F$1:$X$65536,19,FALSE),"")</f>
        <v/>
      </c>
      <c r="I18" s="47" t="str">
        <f>IF(ISNUMBER(MATCH($C18,'[1]Scheduling Worksheet'!$G$1:$G$65536,0)),VLOOKUP($C18,'[1]Scheduling Worksheet'!$G$1:$X$65536,17,FALSE),"")</f>
        <v>7:30-Lector</v>
      </c>
      <c r="J18" s="47" t="str">
        <f>IF(ISNUMBER(MATCH($C18,'[1]Scheduling Worksheet'!$H$1:$H$65536,0)),VLOOKUP($C18,'[1]Scheduling Worksheet'!$H$1:$X$65536,16,FALSE),"")</f>
        <v/>
      </c>
      <c r="K18" s="47" t="str">
        <f>IF(ISNUMBER(MATCH($C18,'[1]Scheduling Worksheet'!$I$1:$I$65536,0)),VLOOKUP($C18,'[1]Scheduling Worksheet'!$I$1:$X$65536,15,FALSE),"")</f>
        <v>7:30-EM</v>
      </c>
      <c r="L18" s="47" t="str">
        <f>IF(ISNUMBER(MATCH($C18,'[1]Scheduling Worksheet'!$J$1:$J$65536,0)),VLOOKUP($C18,'[1]Scheduling Worksheet'!$J$1:$X$65536,14,FALSE),"")</f>
        <v/>
      </c>
      <c r="M18" s="47" t="str">
        <f>IF(ISNUMBER(MATCH($C18,'[1]Scheduling Worksheet'!$K$1:$K$65536,0)),VLOOKUP($C18,'[1]Scheduling Worksheet'!$K$1:$X$65536,13,FALSE),"")</f>
        <v>7:30-Lector</v>
      </c>
      <c r="N18" s="102"/>
      <c r="O18" s="49"/>
      <c r="P18"/>
      <c r="Q18" s="55" t="str">
        <f t="shared" si="7"/>
        <v>7:30, Vg</v>
      </c>
      <c r="R18" s="9" t="str">
        <f t="shared" si="8"/>
        <v>Hymel, Kathy</v>
      </c>
      <c r="S18" s="47" t="str">
        <f>IF(ISNUMBER(MATCH($C18,'[1]Scheduling Worksheet'!$L$1:$L$65536,0)),VLOOKUP($C18,'[1]Scheduling Worksheet'!$L$1:$X$65536,12,FALSE),"")</f>
        <v>7:30-EM</v>
      </c>
      <c r="T18" s="47" t="str">
        <f>IF(ISNUMBER(MATCH($C18,'[1]Scheduling Worksheet'!$M$1:$M$65536,0)),VLOOKUP($C18,'[1]Scheduling Worksheet'!$M$1:$X$65536,11,FALSE),"")</f>
        <v/>
      </c>
      <c r="U18" s="47" t="str">
        <f>IF(ISNUMBER(MATCH($C18,'[1]Scheduling Worksheet'!$N$1:$N$65536,0)),VLOOKUP($C18,'[1]Scheduling Worksheet'!$N$1:$X$65536,10,FALSE),"")</f>
        <v/>
      </c>
      <c r="V18" s="47" t="str">
        <f>IF(ISNUMBER(MATCH($C18,'[1]Scheduling Worksheet'!$O$1:$O$65536,0)),VLOOKUP($C18,'[1]Scheduling Worksheet'!$O$1:$X$65536,9,FALSE),"")</f>
        <v>7:30-EM</v>
      </c>
      <c r="W18" s="51" t="str">
        <f>IF(ISNUMBER(MATCH($C18,'[1]Scheduling Worksheet'!$P$1:$P$65536,0)),VLOOKUP($C18,'[1]Scheduling Worksheet'!$P$1:$X$65536,8,FALSE),"")</f>
        <v/>
      </c>
      <c r="X18" s="51" t="str">
        <f>IF(ISNUMBER(MATCH($C18,'[1]Scheduling Worksheet'!$Q$1:$Q$65536,0)),VLOOKUP($C18,'[1]Scheduling Worksheet'!$Q$1:$X$65536,7,FALSE),"")</f>
        <v>7:30-Lector</v>
      </c>
      <c r="Y18" s="47" t="str">
        <f>IF(ISNUMBER(MATCH($C18,'[1]Scheduling Worksheet'!$R$1:$R$65536,0)),VLOOKUP($C18,'[1]Scheduling Worksheet'!$R$1:$X$65536,6,FALSE),"")</f>
        <v/>
      </c>
      <c r="Z18" s="47" t="str">
        <f>IF(ISNUMBER(MATCH($C18,'[1]Scheduling Worksheet'!$S$1:$S$65536,0)),VLOOKUP($C18,'[1]Scheduling Worksheet'!$S$1:$X$65536,5,FALSE),"")</f>
        <v/>
      </c>
      <c r="AA18" s="228" t="str">
        <f>IF(ISNUMBER(MATCH($C18,'[1]Scheduling Worksheet'!$T$1:$T$65536,0)),VLOOKUP($C18,'[1]Scheduling Worksheet'!$T$1:$X$65536,4,FALSE),"")</f>
        <v/>
      </c>
      <c r="AB18" s="48" t="str">
        <f>IF(ISNUMBER(MATCH($C18,'[1]Scheduling Worksheet'!$U$1:$U$65536,0)),VLOOKUP($C18,'[1]Scheduling Worksheet'!$U$1:$X$65536,3,FALSE),"")</f>
        <v/>
      </c>
      <c r="AC18" s="53" t="str">
        <f>IF(ISNUMBER(MATCH($C18,'[1]Scheduling Worksheet'!$V$1:$V$65536,0)),VLOOKUP($C18,'[1]Scheduling Worksheet'!$V$1:$X$65536,3,FALSE),"")</f>
        <v/>
      </c>
      <c r="AD18" s="18"/>
      <c r="AE18" s="33"/>
      <c r="AF18" s="25" t="str">
        <f t="shared" si="9"/>
        <v>Hymel, Kathy</v>
      </c>
      <c r="AG18" s="51" t="str">
        <f t="shared" si="10"/>
        <v>7:30, Vg</v>
      </c>
      <c r="AH18" s="43" t="str">
        <f>IF(ISNUMBER(MATCH($C18,[2]LECTORS!$D$1:$D$65546,0)),VLOOKUP($C18,[2]LECTORS!$D$1:$Q$65546,7,FALSE),"")</f>
        <v>512-445-4485</v>
      </c>
      <c r="AI18" s="26" t="str">
        <f>IF($AJ18="y",IF(ISNUMBER(MATCH($C18,[2]LECTORS!$D$1:$D$65546,0)),VLOOKUP($C18,[2]LECTORS!$D$1:$Q$65546,6,FALSE),""),"")</f>
        <v>khymel8994@aol.com</v>
      </c>
      <c r="AJ18" s="27" t="s">
        <v>45</v>
      </c>
      <c r="AK18" s="16">
        <f t="shared" si="11"/>
        <v>4</v>
      </c>
      <c r="AL18" s="14">
        <f>IF(ISNUMBER(MATCH($C18,[2]LECTORS!$D$1:$D$65546,0)),VLOOKUP($C18,[2]LECTORS!$D$1:$Q$65546,12,FALSE),"")</f>
        <v>8</v>
      </c>
      <c r="AM18" s="16">
        <f t="shared" si="12"/>
        <v>8</v>
      </c>
      <c r="AN18" s="13" t="str">
        <f>IF(ISNUMBER(MATCH($C18,[2]LECTORS!$D$1:$D$65546,0)),VLOOKUP($C18,[2]LECTORS!$D$1:$S$65546,14,FALSE),"")</f>
        <v>EM, CANTOR</v>
      </c>
      <c r="AO18" s="14">
        <f>IF(ISNUMBER(MATCH($C18,[2]LECTORS!$D$1:$D$65546,0)),VLOOKUP($C18,[2]LECTORS!$D$1:$S$65546,15,FALSE),"")</f>
        <v>0</v>
      </c>
      <c r="AP18" s="14">
        <f>IF(ISNUMBER(MATCH($C18,[2]LECTORS!$D$1:$D$65546,0)),VLOOKUP($C18,[2]LECTORS!$D$1:$S$65546,16,FALSE),"")</f>
        <v>0</v>
      </c>
      <c r="AQ18" s="14" t="str">
        <f>IF(ISNUMBER(MATCH($C18,[2]LECTORS!$D$1:$D$65546,0)),VLOOKUP($C18,[2]LECTORS!$D$1:$Q$65546,6,FALSE),"")</f>
        <v>khymel8994@aol.com</v>
      </c>
      <c r="AR18" s="35" t="str">
        <f>_xlfn.XLOOKUP(C18,'[2]EIM check'!$A:$A,'[2]EIM check'!$C:$C,"none",2)</f>
        <v>Expires 2026/07</v>
      </c>
      <c r="AS18" s="2"/>
      <c r="BA18" s="4" t="str">
        <f t="shared" si="13"/>
        <v>LEC</v>
      </c>
    </row>
    <row r="19" spans="1:53" s="4" customFormat="1" ht="23.4" customHeight="1" x14ac:dyDescent="0.25">
      <c r="A19" s="76">
        <f>_xlfn.XLOOKUP(C19,[2]LECTORS!$D:$D,[2]LECTORS!$Q:$Q,"",2)</f>
        <v>0</v>
      </c>
      <c r="B19" s="63" t="str">
        <f>IF(ISNUMBER(MATCH($C19,[2]LECTORS!$D$1:$D$65546,0)),VLOOKUP($C19,[2]LECTORS!$D$1:$Q$65546,11,FALSE),"")</f>
        <v>7:30,</v>
      </c>
      <c r="C19" s="99" t="s">
        <v>90</v>
      </c>
      <c r="D19" s="103" t="str">
        <f>IF(ISNUMBER(MATCH($C19,'[1]Scheduling Worksheet'!$B$1:$B$65536,0)),VLOOKUP($C19,'[1]Scheduling Worksheet'!$B$1:$X$65536,22,FALSE),"")</f>
        <v>7:30-Lector</v>
      </c>
      <c r="E19" s="47" t="str">
        <f>IF(ISNUMBER(MATCH($C19,'[1]Scheduling Worksheet'!$C$1:$C$65536,0)),VLOOKUP($C19,'[1]Scheduling Worksheet'!$C$1:$X$65536,21,FALSE),"")</f>
        <v/>
      </c>
      <c r="F19" s="47" t="str">
        <f>IF(ISNUMBER(MATCH($C19,'[1]Scheduling Worksheet'!$D$1:$D$65536,0)),VLOOKUP($C19,'[1]Scheduling Worksheet'!$D$1:$X$65536,20,FALSE),"")</f>
        <v/>
      </c>
      <c r="G19" s="47" t="str">
        <f>IF(ISNUMBER(MATCH($C19,'[1]Scheduling Worksheet'!$E$1:$E$65536,0)),VLOOKUP($C19,'[1]Scheduling Worksheet'!$E$1:$X$65536,19,FALSE),"")</f>
        <v>7:30-Lector</v>
      </c>
      <c r="H19" s="228" t="str">
        <f>IF(ISNUMBER(MATCH($C19,'[1]Scheduling Worksheet'!$F$1:$F$65536,0)),VLOOKUP($C19,'[1]Scheduling Worksheet'!$F$1:$X$65536,19,FALSE),"")</f>
        <v/>
      </c>
      <c r="I19" s="47" t="str">
        <f>IF(ISNUMBER(MATCH($C19,'[1]Scheduling Worksheet'!$G$1:$G$65536,0)),VLOOKUP($C19,'[1]Scheduling Worksheet'!$G$1:$X$65536,17,FALSE),"")</f>
        <v/>
      </c>
      <c r="J19" s="47" t="str">
        <f>IF(ISNUMBER(MATCH($C19,'[1]Scheduling Worksheet'!$H$1:$H$65536,0)),VLOOKUP($C19,'[1]Scheduling Worksheet'!$H$1:$X$65536,16,FALSE),"")</f>
        <v>7:30-Lector</v>
      </c>
      <c r="K19" s="47" t="str">
        <f>IF(ISNUMBER(MATCH($C19,'[1]Scheduling Worksheet'!$I$1:$I$65536,0)),VLOOKUP($C19,'[1]Scheduling Worksheet'!$I$1:$X$65536,15,FALSE),"")</f>
        <v/>
      </c>
      <c r="L19" s="47" t="str">
        <f>IF(ISNUMBER(MATCH($C19,'[1]Scheduling Worksheet'!$J$1:$J$65536,0)),VLOOKUP($C19,'[1]Scheduling Worksheet'!$J$1:$X$65536,14,FALSE),"")</f>
        <v>7:30-Lector</v>
      </c>
      <c r="M19" s="47" t="str">
        <f>IF(ISNUMBER(MATCH($C19,'[1]Scheduling Worksheet'!$K$1:$K$65536,0)),VLOOKUP($C19,'[1]Scheduling Worksheet'!$K$1:$X$65536,13,FALSE),"")</f>
        <v/>
      </c>
      <c r="N19" s="102"/>
      <c r="O19" s="49"/>
      <c r="P19"/>
      <c r="Q19" s="55" t="str">
        <f t="shared" si="7"/>
        <v>7:30,</v>
      </c>
      <c r="R19" s="9" t="str">
        <f t="shared" si="8"/>
        <v>Kraft, Vanessa</v>
      </c>
      <c r="S19" s="47" t="str">
        <f>IF(ISNUMBER(MATCH($C19,'[1]Scheduling Worksheet'!$L$1:$L$65536,0)),VLOOKUP($C19,'[1]Scheduling Worksheet'!$L$1:$X$65536,12,FALSE),"")</f>
        <v>7:30-Lector</v>
      </c>
      <c r="T19" s="47" t="str">
        <f>IF(ISNUMBER(MATCH($C19,'[1]Scheduling Worksheet'!$M$1:$M$65536,0)),VLOOKUP($C19,'[1]Scheduling Worksheet'!$M$1:$X$65536,11,FALSE),"")</f>
        <v/>
      </c>
      <c r="U19" s="47" t="str">
        <f>IF(ISNUMBER(MATCH($C19,'[1]Scheduling Worksheet'!$N$1:$N$65536,0)),VLOOKUP($C19,'[1]Scheduling Worksheet'!$N$1:$X$65536,10,FALSE),"")</f>
        <v>7:30-Lector</v>
      </c>
      <c r="V19" s="47" t="str">
        <f>IF(ISNUMBER(MATCH($C19,'[1]Scheduling Worksheet'!$O$1:$O$65536,0)),VLOOKUP($C19,'[1]Scheduling Worksheet'!$O$1:$X$65536,9,FALSE),"")</f>
        <v/>
      </c>
      <c r="W19" s="51" t="str">
        <f>IF(ISNUMBER(MATCH($C19,'[1]Scheduling Worksheet'!$P$1:$P$65536,0)),VLOOKUP($C19,'[1]Scheduling Worksheet'!$P$1:$X$65536,8,FALSE),"")</f>
        <v>7:30-Lector</v>
      </c>
      <c r="X19" s="51" t="str">
        <f>IF(ISNUMBER(MATCH($C19,'[1]Scheduling Worksheet'!$Q$1:$Q$65536,0)),VLOOKUP($C19,'[1]Scheduling Worksheet'!$Q$1:$X$65536,7,FALSE),"")</f>
        <v/>
      </c>
      <c r="Y19" s="47" t="str">
        <f>IF(ISNUMBER(MATCH($C19,'[1]Scheduling Worksheet'!$R$1:$R$65536,0)),VLOOKUP($C19,'[1]Scheduling Worksheet'!$R$1:$X$65536,6,FALSE),"")</f>
        <v>7:30-Lector</v>
      </c>
      <c r="Z19" s="47" t="str">
        <f>IF(ISNUMBER(MATCH($C19,'[1]Scheduling Worksheet'!$S$1:$S$65536,0)),VLOOKUP($C19,'[1]Scheduling Worksheet'!$S$1:$X$65536,5,FALSE),"")</f>
        <v/>
      </c>
      <c r="AA19" s="228" t="str">
        <f>IF(ISNUMBER(MATCH($C19,'[1]Scheduling Worksheet'!$T$1:$T$65536,0)),VLOOKUP($C19,'[1]Scheduling Worksheet'!$T$1:$X$65536,4,FALSE),"")</f>
        <v/>
      </c>
      <c r="AB19" s="47" t="str">
        <f>IF(ISNUMBER(MATCH($C19,'[1]Scheduling Worksheet'!$U$1:$U$65536,0)),VLOOKUP($C19,'[1]Scheduling Worksheet'!$U$1:$X$65536,3,FALSE),"")</f>
        <v/>
      </c>
      <c r="AC19" s="53" t="str">
        <f>IF(ISNUMBER(MATCH($C19,'[1]Scheduling Worksheet'!$V$1:$V$65536,0)),VLOOKUP($C19,'[1]Scheduling Worksheet'!$V$1:$X$65536,3,FALSE),"")</f>
        <v/>
      </c>
      <c r="AD19" s="18"/>
      <c r="AE19" s="33"/>
      <c r="AF19" s="25" t="str">
        <f t="shared" si="9"/>
        <v>Kraft, Vanessa</v>
      </c>
      <c r="AG19" s="51" t="str">
        <f t="shared" si="10"/>
        <v>7:30,</v>
      </c>
      <c r="AH19" s="43" t="str">
        <f>IF(ISNUMBER(MATCH($C19,[2]LECTORS!$D$1:$D$65546,0)),VLOOKUP($C19,[2]LECTORS!$D$1:$Q$65546,7,FALSE),"")</f>
        <v>940-704-0760</v>
      </c>
      <c r="AI19" s="26" t="str">
        <f>IF($AJ19="y",IF(ISNUMBER(MATCH($C19,[2]LECTORS!$D$1:$D$65546,0)),VLOOKUP($C19,[2]LECTORS!$D$1:$Q$65546,6,FALSE),""),"")</f>
        <v/>
      </c>
      <c r="AJ19" s="27" t="s">
        <v>46</v>
      </c>
      <c r="AK19" s="16">
        <f t="shared" si="11"/>
        <v>7</v>
      </c>
      <c r="AL19" s="14">
        <f>IF(ISNUMBER(MATCH($C19,[2]LECTORS!$D$1:$D$65546,0)),VLOOKUP($C19,[2]LECTORS!$D$1:$Q$65546,12,FALSE),"")</f>
        <v>0</v>
      </c>
      <c r="AM19" s="16">
        <f t="shared" si="12"/>
        <v>7</v>
      </c>
      <c r="AN19" s="13">
        <f>IF(ISNUMBER(MATCH($C19,[2]LECTORS!$D$1:$D$65546,0)),VLOOKUP($C19,[2]LECTORS!$D$1:$S$65546,14,FALSE),"")</f>
        <v>0</v>
      </c>
      <c r="AO19" s="14">
        <f>IF(ISNUMBER(MATCH($C19,[2]LECTORS!$D$1:$D$65546,0)),VLOOKUP($C19,[2]LECTORS!$D$1:$S$65546,15,FALSE),"")</f>
        <v>0</v>
      </c>
      <c r="AP19" s="14">
        <f>IF(ISNUMBER(MATCH($C19,[2]LECTORS!$D$1:$D$65546,0)),VLOOKUP($C19,[2]LECTORS!$D$1:$S$65546,16,FALSE),"")</f>
        <v>0</v>
      </c>
      <c r="AQ19" s="14" t="str">
        <f>IF(ISNUMBER(MATCH($C19,[2]LECTORS!$D$1:$D$65546,0)),VLOOKUP($C19,[2]LECTORS!$D$1:$Q$65546,6,FALSE),"")</f>
        <v>gonzalez.van@gmail.com</v>
      </c>
      <c r="AR19" s="35" t="str">
        <f>_xlfn.XLOOKUP(C19,'[2]EIM check'!$A:$A,'[2]EIM check'!$C:$C,"none",2)</f>
        <v>Expires 2026-08</v>
      </c>
      <c r="AS19" s="2"/>
      <c r="BA19" s="4" t="str">
        <f t="shared" si="13"/>
        <v>LEC</v>
      </c>
    </row>
    <row r="20" spans="1:53" s="4" customFormat="1" ht="19.95" customHeight="1" x14ac:dyDescent="0.25">
      <c r="A20" s="76" t="str">
        <f>_xlfn.XLOOKUP(C20,[2]LECTORS!$D:$D,[2]LECTORS!$Q:$Q,"",2)</f>
        <v>EM</v>
      </c>
      <c r="B20" s="63" t="str">
        <f>IF(ISNUMBER(MATCH($C20,[2]LECTORS!$D$1:$D$65546,0)),VLOOKUP($C20,[2]LECTORS!$D$1:$Q$65546,11,FALSE),"")</f>
        <v>7:30,</v>
      </c>
      <c r="C20" s="153" t="s">
        <v>14</v>
      </c>
      <c r="D20" s="103" t="str">
        <f>IF(ISNUMBER(MATCH($C20,'[1]Scheduling Worksheet'!$B$1:$B$65536,0)),VLOOKUP($C20,'[1]Scheduling Worksheet'!$B$1:$X$65536,22,FALSE),"")</f>
        <v/>
      </c>
      <c r="E20" s="48" t="str">
        <f>IF(ISNUMBER(MATCH($C20,'[1]Scheduling Worksheet'!$C$1:$C$65536,0)),VLOOKUP($C20,'[1]Scheduling Worksheet'!$C$1:$X$65536,21,FALSE),"")</f>
        <v/>
      </c>
      <c r="F20" s="48" t="str">
        <f>IF(ISNUMBER(MATCH($C20,'[1]Scheduling Worksheet'!$D$1:$D$65536,0)),VLOOKUP($C20,'[1]Scheduling Worksheet'!$D$1:$X$65536,20,FALSE),"")</f>
        <v/>
      </c>
      <c r="G20" s="48" t="str">
        <f>IF(ISNUMBER(MATCH($C20,'[1]Scheduling Worksheet'!$E$1:$E$65536,0)),VLOOKUP($C20,'[1]Scheduling Worksheet'!$E$1:$X$65536,19,FALSE),"")</f>
        <v/>
      </c>
      <c r="H20" s="228" t="str">
        <f>IF(ISNUMBER(MATCH($C20,'[1]Scheduling Worksheet'!$F$1:$F$65536,0)),VLOOKUP($C20,'[1]Scheduling Worksheet'!$F$1:$X$65536,19,FALSE),"")</f>
        <v/>
      </c>
      <c r="I20" s="47" t="str">
        <f>IF(ISNUMBER(MATCH($C20,'[1]Scheduling Worksheet'!$G$1:$G$65536,0)),VLOOKUP($C20,'[1]Scheduling Worksheet'!$G$1:$X$65536,17,FALSE),"")</f>
        <v>7:30-EM</v>
      </c>
      <c r="J20" s="47" t="str">
        <f>IF(ISNUMBER(MATCH($C20,'[1]Scheduling Worksheet'!$H$1:$H$65536,0)),VLOOKUP($C20,'[1]Scheduling Worksheet'!$H$1:$X$65536,16,FALSE),"")</f>
        <v>7:30-Lector</v>
      </c>
      <c r="K20" s="47" t="str">
        <f>IF(ISNUMBER(MATCH($C20,'[1]Scheduling Worksheet'!$I$1:$I$65536,0)),VLOOKUP($C20,'[1]Scheduling Worksheet'!$I$1:$X$65536,15,FALSE),"")</f>
        <v/>
      </c>
      <c r="L20" s="47" t="str">
        <f>IF(ISNUMBER(MATCH($C20,'[1]Scheduling Worksheet'!$J$1:$J$65536,0)),VLOOKUP($C20,'[1]Scheduling Worksheet'!$J$1:$X$65536,14,FALSE),"")</f>
        <v>7:30-EM</v>
      </c>
      <c r="M20" s="47" t="str">
        <f>IF(ISNUMBER(MATCH($C20,'[1]Scheduling Worksheet'!$K$1:$K$65536,0)),VLOOKUP($C20,'[1]Scheduling Worksheet'!$K$1:$X$65536,13,FALSE),"")</f>
        <v/>
      </c>
      <c r="N20" s="102"/>
      <c r="O20" s="49"/>
      <c r="P20"/>
      <c r="Q20" s="55" t="str">
        <f t="shared" si="7"/>
        <v>7:30,</v>
      </c>
      <c r="R20" s="9" t="str">
        <f t="shared" si="8"/>
        <v>Joseph, Desiree</v>
      </c>
      <c r="S20" s="47" t="str">
        <f>IF(ISNUMBER(MATCH($C20,'[1]Scheduling Worksheet'!$L$1:$L$65536,0)),VLOOKUP($C20,'[1]Scheduling Worksheet'!$L$1:$X$65536,12,FALSE),"")</f>
        <v>7:30-Lector</v>
      </c>
      <c r="T20" s="47" t="str">
        <f>IF(ISNUMBER(MATCH($C20,'[1]Scheduling Worksheet'!$M$1:$M$65536,0)),VLOOKUP($C20,'[1]Scheduling Worksheet'!$M$1:$X$65536,11,FALSE),"")</f>
        <v/>
      </c>
      <c r="U20" s="47" t="str">
        <f>IF(ISNUMBER(MATCH($C20,'[1]Scheduling Worksheet'!$N$1:$N$65536,0)),VLOOKUP($C20,'[1]Scheduling Worksheet'!$N$1:$X$65536,10,FALSE),"")</f>
        <v>7:30-EM</v>
      </c>
      <c r="V20" s="47" t="str">
        <f>IF(ISNUMBER(MATCH($C20,'[1]Scheduling Worksheet'!$O$1:$O$65536,0)),VLOOKUP($C20,'[1]Scheduling Worksheet'!$O$1:$X$65536,9,FALSE),"")</f>
        <v/>
      </c>
      <c r="W20" s="51" t="str">
        <f>IF(ISNUMBER(MATCH($C20,'[1]Scheduling Worksheet'!$P$1:$P$65536,0)),VLOOKUP($C20,'[1]Scheduling Worksheet'!$P$1:$X$65536,8,FALSE),"")</f>
        <v>7:30-Lector</v>
      </c>
      <c r="X20" s="51" t="str">
        <f>IF(ISNUMBER(MATCH($C20,'[1]Scheduling Worksheet'!$Q$1:$Q$65536,0)),VLOOKUP($C20,'[1]Scheduling Worksheet'!$Q$1:$X$65536,7,FALSE),"")</f>
        <v/>
      </c>
      <c r="Y20" s="47" t="str">
        <f>IF(ISNUMBER(MATCH($C20,'[1]Scheduling Worksheet'!$R$1:$R$65536,0)),VLOOKUP($C20,'[1]Scheduling Worksheet'!$R$1:$X$65536,6,FALSE),"")</f>
        <v>7:30-EM</v>
      </c>
      <c r="Z20" s="47" t="str">
        <f>IF(ISNUMBER(MATCH($C20,'[1]Scheduling Worksheet'!$S$1:$S$65536,0)),VLOOKUP($C20,'[1]Scheduling Worksheet'!$S$1:$X$65536,5,FALSE),"")</f>
        <v/>
      </c>
      <c r="AA20" s="228" t="str">
        <f>IF(ISNUMBER(MATCH($C20,'[1]Scheduling Worksheet'!$T$1:$T$65536,0)),VLOOKUP($C20,'[1]Scheduling Worksheet'!$T$1:$X$65536,4,FALSE),"")</f>
        <v/>
      </c>
      <c r="AB20" s="47" t="str">
        <f>IF(ISNUMBER(MATCH(#REF!,'[1]Scheduling Worksheet'!$U$1:$U$65536,0)),VLOOKUP(#REF!,'[1]Scheduling Worksheet'!$U$1:$X$65536,3,FALSE),"")</f>
        <v/>
      </c>
      <c r="AC20" s="53" t="str">
        <f>IF(ISNUMBER(MATCH(#REF!,'[1]Scheduling Worksheet'!$V$1:$V$65536,0)),VLOOKUP(#REF!,'[1]Scheduling Worksheet'!$V$1:$X$65536,3,FALSE),"")</f>
        <v/>
      </c>
      <c r="AD20" s="18"/>
      <c r="AE20" s="33"/>
      <c r="AF20" s="25" t="str">
        <f t="shared" si="9"/>
        <v>Joseph, Desiree</v>
      </c>
      <c r="AG20" s="51" t="str">
        <f t="shared" si="10"/>
        <v>7:30,</v>
      </c>
      <c r="AH20" s="43" t="str">
        <f>IF(ISNUMBER(MATCH($C20,[2]LECTORS!$D$1:$D$65546,0)),VLOOKUP($C20,[2]LECTORS!$D$1:$Q$65546,7,FALSE),"")</f>
        <v>512-731-6271</v>
      </c>
      <c r="AI20" s="26" t="str">
        <f>IF($AJ20="y",IF(ISNUMBER(MATCH($C20,[2]LECTORS!$D$1:$D$65546,0)),VLOOKUP($C20,[2]LECTORS!$D$1:$Q$65546,6,FALSE),""),"")</f>
        <v/>
      </c>
      <c r="AJ20" s="27" t="s">
        <v>46</v>
      </c>
      <c r="AK20" s="16">
        <f t="shared" si="11"/>
        <v>3</v>
      </c>
      <c r="AL20" s="14">
        <f>IF(ISNUMBER(MATCH($C20,[2]LECTORS!$D$1:$D$65546,0)),VLOOKUP($C20,[2]LECTORS!$D$1:$Q$65546,12,FALSE),"")</f>
        <v>8</v>
      </c>
      <c r="AM20" s="16">
        <f t="shared" si="12"/>
        <v>7</v>
      </c>
      <c r="AN20" s="13" t="str">
        <f>IF(ISNUMBER(MATCH($C20,[2]LECTORS!$D$1:$D$65546,0)),VLOOKUP($C20,[2]LECTORS!$D$1:$S$65546,14,FALSE),"")</f>
        <v>EM</v>
      </c>
      <c r="AO20" s="14">
        <f>IF(ISNUMBER(MATCH($C20,[2]LECTORS!$D$1:$D$65546,0)),VLOOKUP($C20,[2]LECTORS!$D$1:$S$65546,15,FALSE),"")</f>
        <v>0</v>
      </c>
      <c r="AP20" s="14">
        <f>IF(ISNUMBER(MATCH($C20,[2]LECTORS!$D$1:$D$65546,0)),VLOOKUP($C20,[2]LECTORS!$D$1:$S$65546,16,FALSE),"")</f>
        <v>0</v>
      </c>
      <c r="AQ20" s="14" t="str">
        <f>IF(ISNUMBER(MATCH($C20,[2]LECTORS!$D$1:$D$65546,0)),VLOOKUP($C20,[2]LECTORS!$D$1:$Q$65546,6,FALSE),"")</f>
        <v>d_joseph2000@yahoo.com</v>
      </c>
      <c r="AR20" s="35" t="str">
        <f>_xlfn.XLOOKUP(C20,'[2]EIM check'!$A:$A,'[2]EIM check'!$C:$C,"none",2)</f>
        <v>Expires 2025/04</v>
      </c>
      <c r="AS20" s="2"/>
      <c r="BA20" s="4" t="str">
        <f t="shared" si="13"/>
        <v>7:30,</v>
      </c>
    </row>
    <row r="21" spans="1:53" s="4" customFormat="1" ht="31.2" x14ac:dyDescent="0.3">
      <c r="A21" s="76">
        <f>_xlfn.XLOOKUP(C21,[2]LECTORS!$D:$D,[2]LECTORS!$Q:$Q,"",2)</f>
        <v>0</v>
      </c>
      <c r="B21" s="63" t="str">
        <f>IF(ISNUMBER(MATCH($C21,[2]LECTORS!$D$1:$D$65546,0)),VLOOKUP($C21,[2]LECTORS!$D$1:$Q$65546,11,FALSE),"")</f>
        <v>7:30,</v>
      </c>
      <c r="C21" s="152" t="s">
        <v>114</v>
      </c>
      <c r="D21" s="103" t="str">
        <f>IF(ISNUMBER(MATCH($C21,'[1]Scheduling Worksheet'!$B$1:$B$65536,0)),VLOOKUP($C21,'[1]Scheduling Worksheet'!$B$1:$X$65536,22,FALSE),"")</f>
        <v/>
      </c>
      <c r="E21" s="47" t="str">
        <f>IF(ISNUMBER(MATCH($C21,'[1]Scheduling Worksheet'!$C$1:$C$65536,0)),VLOOKUP($C21,'[1]Scheduling Worksheet'!$C$1:$X$65536,21,FALSE),"")</f>
        <v>7:30-Lector</v>
      </c>
      <c r="F21" s="47" t="str">
        <f>IF(ISNUMBER(MATCH($C21,'[1]Scheduling Worksheet'!$D$1:$D$65536,0)),VLOOKUP($C21,'[1]Scheduling Worksheet'!$D$1:$X$65536,20,FALSE),"")</f>
        <v/>
      </c>
      <c r="G21" s="47" t="str">
        <f>IF(ISNUMBER(MATCH($C21,'[1]Scheduling Worksheet'!$E$1:$E$65536,0)),VLOOKUP($C21,'[1]Scheduling Worksheet'!$E$1:$X$65536,19,FALSE),"")</f>
        <v/>
      </c>
      <c r="H21" s="228" t="str">
        <f>IF(ISNUMBER(MATCH($C21,'[1]Scheduling Worksheet'!$F$1:$F$65536,0)),VLOOKUP($C21,'[1]Scheduling Worksheet'!$F$1:$X$65536,19,FALSE),"")</f>
        <v/>
      </c>
      <c r="I21" s="47" t="str">
        <f>IF(ISNUMBER(MATCH($C21,'[1]Scheduling Worksheet'!$G$1:$G$65536,0)),VLOOKUP($C21,'[1]Scheduling Worksheet'!$G$1:$X$65536,17,FALSE),"")</f>
        <v/>
      </c>
      <c r="J21" s="47" t="str">
        <f>IF(ISNUMBER(MATCH($C21,'[1]Scheduling Worksheet'!$H$1:$H$65536,0)),VLOOKUP($C21,'[1]Scheduling Worksheet'!$H$1:$X$65536,16,FALSE),"")</f>
        <v/>
      </c>
      <c r="K21" s="47" t="str">
        <f>IF(ISNUMBER(MATCH($C21,'[1]Scheduling Worksheet'!$I$1:$I$65536,0)),VLOOKUP($C21,'[1]Scheduling Worksheet'!$I$1:$X$65536,15,FALSE),"")</f>
        <v>7:30-Lector</v>
      </c>
      <c r="L21" s="47" t="str">
        <f>IF(ISNUMBER(MATCH($C21,'[1]Scheduling Worksheet'!$J$1:$J$65536,0)),VLOOKUP($C21,'[1]Scheduling Worksheet'!$J$1:$X$65536,14,FALSE),"")</f>
        <v/>
      </c>
      <c r="M21" s="47" t="str">
        <f>IF(ISNUMBER(MATCH($C21,'[1]Scheduling Worksheet'!$K$1:$K$65536,0)),VLOOKUP($C21,'[1]Scheduling Worksheet'!$K$1:$X$65536,13,FALSE),"")</f>
        <v/>
      </c>
      <c r="N21" s="102"/>
      <c r="O21" s="49"/>
      <c r="P21"/>
      <c r="Q21" s="55" t="str">
        <f t="shared" si="7"/>
        <v>7:30,</v>
      </c>
      <c r="R21" s="9" t="str">
        <f t="shared" si="8"/>
        <v>Marsh, Greg*</v>
      </c>
      <c r="S21" s="47" t="str">
        <f>IF(ISNUMBER(MATCH($C21,'[1]Scheduling Worksheet'!$L$1:$L$65536,0)),VLOOKUP($C21,'[1]Scheduling Worksheet'!$L$1:$X$65536,12,FALSE),"")</f>
        <v/>
      </c>
      <c r="T21" s="47" t="str">
        <f>IF(ISNUMBER(MATCH($C21,'[1]Scheduling Worksheet'!$M$1:$M$65536,0)),VLOOKUP($C21,'[1]Scheduling Worksheet'!$M$1:$X$65536,11,FALSE),"")</f>
        <v>7:30-Lector</v>
      </c>
      <c r="U21" s="47" t="str">
        <f>IF(ISNUMBER(MATCH($C21,'[1]Scheduling Worksheet'!$N$1:$N$65536,0)),VLOOKUP($C21,'[1]Scheduling Worksheet'!$N$1:$X$65536,10,FALSE),"")</f>
        <v/>
      </c>
      <c r="V21" s="47" t="str">
        <f>IF(ISNUMBER(MATCH($C21,'[1]Scheduling Worksheet'!$O$1:$O$65536,0)),VLOOKUP($C21,'[1]Scheduling Worksheet'!$O$1:$X$65536,9,FALSE),"")</f>
        <v/>
      </c>
      <c r="W21" s="51" t="str">
        <f>IF(ISNUMBER(MATCH($C21,'[1]Scheduling Worksheet'!$P$1:$P$65536,0)),VLOOKUP($C21,'[1]Scheduling Worksheet'!$P$1:$X$65536,8,FALSE),"")</f>
        <v/>
      </c>
      <c r="X21" s="51" t="str">
        <f>IF(ISNUMBER(MATCH($C21,'[1]Scheduling Worksheet'!$Q$1:$Q$65536,0)),VLOOKUP($C21,'[1]Scheduling Worksheet'!$Q$1:$X$65536,7,FALSE),"")</f>
        <v>7:30-Lector</v>
      </c>
      <c r="Y21" s="47" t="str">
        <f>IF(ISNUMBER(MATCH($C21,'[1]Scheduling Worksheet'!$R$1:$R$65536,0)),VLOOKUP($C21,'[1]Scheduling Worksheet'!$R$1:$X$65536,6,FALSE),"")</f>
        <v/>
      </c>
      <c r="Z21" s="47" t="str">
        <f>IF(ISNUMBER(MATCH($C21,'[1]Scheduling Worksheet'!$S$1:$S$65536,0)),VLOOKUP($C21,'[1]Scheduling Worksheet'!$S$1:$X$65536,5,FALSE),"")</f>
        <v/>
      </c>
      <c r="AA21" s="228" t="str">
        <f>IF(ISNUMBER(MATCH($C21,'[1]Scheduling Worksheet'!$T$1:$T$65536,0)),VLOOKUP($C21,'[1]Scheduling Worksheet'!$T$1:$X$65536,4,FALSE),"")</f>
        <v/>
      </c>
      <c r="AB21" s="47" t="str">
        <f>IF(ISNUMBER(MATCH($C21,'[1]Scheduling Worksheet'!$U$1:$U$65536,0)),VLOOKUP($C21,'[1]Scheduling Worksheet'!$U$1:$X$65536,3,FALSE),"")</f>
        <v/>
      </c>
      <c r="AC21" s="53" t="str">
        <f>IF(ISNUMBER(MATCH($C21,'[1]Scheduling Worksheet'!$V$1:$V$65536,0)),VLOOKUP($C21,'[1]Scheduling Worksheet'!$V$1:$X$65536,3,FALSE),"")</f>
        <v/>
      </c>
      <c r="AD21" s="18"/>
      <c r="AE21" s="33"/>
      <c r="AF21" s="25" t="str">
        <f t="shared" si="9"/>
        <v>Marsh, Greg*</v>
      </c>
      <c r="AG21" s="51" t="str">
        <f t="shared" si="10"/>
        <v>7:30,</v>
      </c>
      <c r="AH21" s="43" t="str">
        <f>IF(ISNUMBER(MATCH($C21,[2]LECTORS!$D$1:$D$65546,0)),VLOOKUP($C21,[2]LECTORS!$D$1:$Q$65546,7,FALSE),"")</f>
        <v>702-738-0159</v>
      </c>
      <c r="AI21" s="26" t="str">
        <f>IF($AJ21="y",IF(ISNUMBER(MATCH($C21,[2]LECTORS!$D$1:$D$65546,0)),VLOOKUP($C21,[2]LECTORS!$D$1:$Q$65546,6,FALSE),""),"")</f>
        <v/>
      </c>
      <c r="AJ21" s="27"/>
      <c r="AK21" s="16">
        <f t="shared" si="11"/>
        <v>4</v>
      </c>
      <c r="AL21" s="14">
        <f>IF(ISNUMBER(MATCH($C21,[2]LECTORS!$D$1:$D$65546,0)),VLOOKUP($C21,[2]LECTORS!$D$1:$Q$65546,12,FALSE),"")</f>
        <v>0</v>
      </c>
      <c r="AM21" s="16">
        <f t="shared" si="12"/>
        <v>4</v>
      </c>
      <c r="AN21" s="13">
        <f>IF(ISNUMBER(MATCH($C21,[2]LECTORS!$D$1:$D$65546,0)),VLOOKUP($C21,[2]LECTORS!$D$1:$S$65546,14,FALSE),"")</f>
        <v>0</v>
      </c>
      <c r="AO21" s="14" t="str">
        <f>IF(ISNUMBER(MATCH($C21,[2]LECTORS!$D$1:$D$65546,0)),VLOOKUP($C21,[2]LECTORS!$D$1:$S$65546,15,FALSE),"")</f>
        <v>yes to email on schedule</v>
      </c>
      <c r="AP21" s="14">
        <f>IF(ISNUMBER(MATCH($C21,[2]LECTORS!$D$1:$D$65546,0)),VLOOKUP($C21,[2]LECTORS!$D$1:$S$65546,16,FALSE),"")</f>
        <v>0</v>
      </c>
      <c r="AQ21" s="14" t="str">
        <f>IF(ISNUMBER(MATCH($C21,[2]LECTORS!$D$1:$D$65546,0)),VLOOKUP($C21,[2]LECTORS!$D$1:$Q$65546,6,FALSE),"")</f>
        <v>gmarsh73@gmail.com</v>
      </c>
      <c r="AR21" s="35" t="str">
        <f>_xlfn.XLOOKUP(C21,'[2]EIM check'!$A:$A,'[2]EIM check'!$C:$C,"none",2)</f>
        <v>Expires 2024-11</v>
      </c>
      <c r="AS21" s="2"/>
      <c r="BA21" s="4" t="str">
        <f t="shared" si="13"/>
        <v>LEC</v>
      </c>
    </row>
    <row r="22" spans="1:53" s="4" customFormat="1" ht="19.95" customHeight="1" x14ac:dyDescent="0.25">
      <c r="A22" s="76" t="str">
        <f>_xlfn.XLOOKUP(C22,[2]LECTORS!$D:$D,[2]LECTORS!$Q:$Q,"",2)</f>
        <v>EM</v>
      </c>
      <c r="B22" s="43" t="str">
        <f>IF(ISNUMBER(MATCH($C22,[2]LECTORS!$D$1:$D$65546,0)),VLOOKUP($C22,[2]LECTORS!$D$1:$Q$65546,11,FALSE),"")</f>
        <v>7:30,</v>
      </c>
      <c r="C22" s="248" t="s">
        <v>112</v>
      </c>
      <c r="D22" s="103" t="str">
        <f>IF(ISNUMBER(MATCH($C22,'[1]Scheduling Worksheet'!$B$1:$B$65536,0)),VLOOKUP($C22,'[1]Scheduling Worksheet'!$B$1:$X$65536,22,FALSE),"")</f>
        <v>7:30-EM</v>
      </c>
      <c r="E22" s="47" t="str">
        <f>IF(ISNUMBER(MATCH($C22,'[1]Scheduling Worksheet'!$C$1:$C$65536,0)),VLOOKUP($C22,'[1]Scheduling Worksheet'!$C$1:$X$65536,21,FALSE),"")</f>
        <v>7:30-EM</v>
      </c>
      <c r="F22" s="47" t="str">
        <f>IF(ISNUMBER(MATCH($C22,'[1]Scheduling Worksheet'!$D$1:$D$65536,0)),VLOOKUP($C22,'[1]Scheduling Worksheet'!$D$1:$X$65536,20,FALSE),"")</f>
        <v/>
      </c>
      <c r="G22" s="47" t="str">
        <f>IF(ISNUMBER(MATCH($C22,'[1]Scheduling Worksheet'!$E$1:$E$65536,0)),VLOOKUP($C22,'[1]Scheduling Worksheet'!$E$1:$X$65536,19,FALSE),"")</f>
        <v>7:30-Lector</v>
      </c>
      <c r="H22" s="228" t="str">
        <f>IF(ISNUMBER(MATCH($C22,'[1]Scheduling Worksheet'!$F$1:$F$65536,0)),VLOOKUP($C22,'[1]Scheduling Worksheet'!$F$1:$X$65536,19,FALSE),"")</f>
        <v/>
      </c>
      <c r="I22" s="47" t="str">
        <f>IF(ISNUMBER(MATCH($C22,'[1]Scheduling Worksheet'!$G$1:$G$65536,0)),VLOOKUP($C22,'[1]Scheduling Worksheet'!$G$1:$X$65536,17,FALSE),"")</f>
        <v>7:30-EM</v>
      </c>
      <c r="J22" s="47" t="str">
        <f>IF(ISNUMBER(MATCH($C22,'[1]Scheduling Worksheet'!$H$1:$H$65536,0)),VLOOKUP($C22,'[1]Scheduling Worksheet'!$H$1:$X$65536,16,FALSE),"")</f>
        <v/>
      </c>
      <c r="K22" s="47" t="str">
        <f>IF(ISNUMBER(MATCH($C22,'[1]Scheduling Worksheet'!$I$1:$I$65536,0)),VLOOKUP($C22,'[1]Scheduling Worksheet'!$I$1:$X$65536,15,FALSE),"")</f>
        <v>7:30-EM</v>
      </c>
      <c r="L22" s="47" t="str">
        <f>IF(ISNUMBER(MATCH($C22,'[1]Scheduling Worksheet'!$J$1:$J$65536,0)),VLOOKUP($C22,'[1]Scheduling Worksheet'!$J$1:$X$65536,14,FALSE),"")</f>
        <v/>
      </c>
      <c r="M22" s="47" t="str">
        <f>IF(ISNUMBER(MATCH($C22,'[1]Scheduling Worksheet'!$K$1:$K$65536,0)),VLOOKUP($C22,'[1]Scheduling Worksheet'!$K$1:$X$65536,13,FALSE),"")</f>
        <v>7:30-Lector</v>
      </c>
      <c r="N22" s="102"/>
      <c r="O22" s="49"/>
      <c r="P22"/>
      <c r="Q22" s="55" t="str">
        <f t="shared" si="7"/>
        <v>7:30,</v>
      </c>
      <c r="R22" s="9" t="str">
        <f t="shared" si="8"/>
        <v>Smith, Elizabeth Ann*</v>
      </c>
      <c r="S22" s="47" t="str">
        <f>IF(ISNUMBER(MATCH($C22,'[1]Scheduling Worksheet'!$L$1:$L$65536,0)),VLOOKUP($C22,'[1]Scheduling Worksheet'!$L$1:$X$65536,12,FALSE),"")</f>
        <v/>
      </c>
      <c r="T22" s="47" t="str">
        <f>IF(ISNUMBER(MATCH($C22,'[1]Scheduling Worksheet'!$M$1:$M$65536,0)),VLOOKUP($C22,'[1]Scheduling Worksheet'!$M$1:$X$65536,11,FALSE),"")</f>
        <v>7:30-EM</v>
      </c>
      <c r="U22" s="47" t="str">
        <f>IF(ISNUMBER(MATCH($C22,'[1]Scheduling Worksheet'!$N$1:$N$65536,0)),VLOOKUP($C22,'[1]Scheduling Worksheet'!$N$1:$X$65536,10,FALSE),"")</f>
        <v/>
      </c>
      <c r="V22" s="47" t="str">
        <f>IF(ISNUMBER(MATCH($C22,'[1]Scheduling Worksheet'!$O$1:$O$65536,0)),VLOOKUP($C22,'[1]Scheduling Worksheet'!$O$1:$X$65536,9,FALSE),"")</f>
        <v>7:30-Lector</v>
      </c>
      <c r="W22" s="51" t="str">
        <f>IF(ISNUMBER(MATCH($C22,'[1]Scheduling Worksheet'!$P$1:$P$65536,0)),VLOOKUP($C22,'[1]Scheduling Worksheet'!$P$1:$X$65536,8,FALSE),"")</f>
        <v/>
      </c>
      <c r="X22" s="51" t="str">
        <f>IF(ISNUMBER(MATCH($C22,'[1]Scheduling Worksheet'!$Q$1:$Q$65536,0)),VLOOKUP($C22,'[1]Scheduling Worksheet'!$Q$1:$X$65536,7,FALSE),"")</f>
        <v>7:30-EM</v>
      </c>
      <c r="Y22" s="47" t="str">
        <f>IF(ISNUMBER(MATCH($C22,'[1]Scheduling Worksheet'!$R$1:$R$65536,0)),VLOOKUP($C22,'[1]Scheduling Worksheet'!$R$1:$X$65536,6,FALSE),"")</f>
        <v/>
      </c>
      <c r="Z22" s="47" t="str">
        <f>IF(ISNUMBER(MATCH($C22,'[1]Scheduling Worksheet'!$S$1:$S$65536,0)),VLOOKUP($C22,'[1]Scheduling Worksheet'!$S$1:$X$65536,5,FALSE),"")</f>
        <v>7:30-Lector</v>
      </c>
      <c r="AA22" s="228" t="str">
        <f>IF(ISNUMBER(MATCH($C22,'[1]Scheduling Worksheet'!$T$1:$T$65536,0)),VLOOKUP($C22,'[1]Scheduling Worksheet'!$T$1:$X$65536,4,FALSE),"")</f>
        <v/>
      </c>
      <c r="AB22" s="47" t="str">
        <f>IF(ISNUMBER(MATCH($C22,'[1]Scheduling Worksheet'!$U$1:$U$65536,0)),VLOOKUP($C22,'[1]Scheduling Worksheet'!$U$1:$X$65536,3,FALSE),"")</f>
        <v/>
      </c>
      <c r="AC22" s="53" t="str">
        <f>IF(ISNUMBER(MATCH($C22,'[1]Scheduling Worksheet'!$V$1:$V$65536,0)),VLOOKUP($C22,'[1]Scheduling Worksheet'!$V$1:$X$65536,3,FALSE),"")</f>
        <v/>
      </c>
      <c r="AD22" s="18"/>
      <c r="AE22" s="33"/>
      <c r="AF22" s="25" t="str">
        <f t="shared" si="9"/>
        <v>Smith, Elizabeth Ann*</v>
      </c>
      <c r="AG22" s="51" t="str">
        <f t="shared" si="10"/>
        <v>7:30,</v>
      </c>
      <c r="AH22" s="43" t="str">
        <f>IF(ISNUMBER(MATCH($C22,[2]LECTORS!$D$1:$D$65546,0)),VLOOKUP($C22,[2]LECTORS!$D$1:$Q$65546,7,FALSE),"")</f>
        <v>512-947-6217</v>
      </c>
      <c r="AI22" s="26" t="str">
        <f>IF($AJ22="y",IF(ISNUMBER(MATCH($C22,[2]LECTORS!$D$1:$D$65546,0)),VLOOKUP($C22,[2]LECTORS!$D$1:$Q$65546,6,FALSE),""),"")</f>
        <v/>
      </c>
      <c r="AJ22" s="27"/>
      <c r="AK22" s="16">
        <f t="shared" si="11"/>
        <v>4</v>
      </c>
      <c r="AL22" s="14">
        <f>IF(ISNUMBER(MATCH($C22,[2]LECTORS!$D$1:$D$65546,0)),VLOOKUP($C22,[2]LECTORS!$D$1:$Q$65546,12,FALSE),"")</f>
        <v>0</v>
      </c>
      <c r="AM22" s="16">
        <f t="shared" si="12"/>
        <v>9</v>
      </c>
      <c r="AN22" s="13" t="str">
        <f>IF(ISNUMBER(MATCH($C22,[2]LECTORS!$D$1:$D$65546,0)),VLOOKUP($C22,[2]LECTORS!$D$1:$S$65546,14,FALSE),"")</f>
        <v>EM</v>
      </c>
      <c r="AO22" s="14" t="str">
        <f>IF(ISNUMBER(MATCH($C22,[2]LECTORS!$D$1:$D$65546,0)),VLOOKUP($C22,[2]LECTORS!$D$1:$S$65546,15,FALSE),"")</f>
        <v>Needs 1 Sunday "off" per month</v>
      </c>
      <c r="AP22" s="14">
        <f>IF(ISNUMBER(MATCH($C22,[2]LECTORS!$D$1:$D$65546,0)),VLOOKUP($C22,[2]LECTORS!$D$1:$S$65546,16,FALSE),"")</f>
        <v>0</v>
      </c>
      <c r="AQ22" s="14" t="str">
        <f>IF(ISNUMBER(MATCH($C22,[2]LECTORS!$D$1:$D$65546,0)),VLOOKUP($C22,[2]LECTORS!$D$1:$Q$65546,6,FALSE),"")</f>
        <v>3eatslh4@gmail.com</v>
      </c>
      <c r="AR22" s="35" t="str">
        <f>_xlfn.XLOOKUP(C22,'[2]EIM check'!$A:$A,'[2]EIM check'!$C:$C,"none",2)</f>
        <v>Expires 2026-07</v>
      </c>
      <c r="AS22" s="2"/>
      <c r="BA22" s="4" t="str">
        <f t="shared" si="13"/>
        <v>7:30,</v>
      </c>
    </row>
    <row r="23" spans="1:53" s="4" customFormat="1" ht="19.95" customHeight="1" x14ac:dyDescent="0.25">
      <c r="A23" s="76" t="str">
        <f>_xlfn.XLOOKUP(C23,[2]LECTORS!$D:$D,[2]LECTORS!$Q:$Q,"",2)</f>
        <v>EM</v>
      </c>
      <c r="B23" s="63" t="str">
        <f>IF(ISNUMBER(MATCH($C23,[2]LECTORS!$D$1:$D$65546,0)),VLOOKUP($C23,[2]LECTORS!$D$1:$Q$65546,11,FALSE),"")</f>
        <v>7:30, 9:30,</v>
      </c>
      <c r="C23" s="248" t="s">
        <v>111</v>
      </c>
      <c r="D23" s="103" t="str">
        <f>IF(ISNUMBER(MATCH($C23,'[1]Scheduling Worksheet'!$B$1:$B$65536,0)),VLOOKUP($C23,'[1]Scheduling Worksheet'!$B$1:$X$65536,22,FALSE),"")</f>
        <v/>
      </c>
      <c r="E23" s="48" t="str">
        <f>IF(ISNUMBER(MATCH($C23,'[1]Scheduling Worksheet'!$C$1:$C$65536,0)),VLOOKUP($C23,'[1]Scheduling Worksheet'!$C$1:$X$65536,21,FALSE),"")</f>
        <v/>
      </c>
      <c r="F23" s="47" t="str">
        <f>IF(ISNUMBER(MATCH($C23,'[1]Scheduling Worksheet'!$D$1:$D$65536,0)),VLOOKUP($C23,'[1]Scheduling Worksheet'!$D$1:$X$65536,20,FALSE),"")</f>
        <v>7:30-Lector</v>
      </c>
      <c r="G23" s="48" t="str">
        <f>IF(ISNUMBER(MATCH($C23,'[1]Scheduling Worksheet'!$E$1:$E$65536,0)),VLOOKUP($C23,'[1]Scheduling Worksheet'!$E$1:$X$65536,19,FALSE),"")</f>
        <v/>
      </c>
      <c r="H23" s="228" t="str">
        <f>IF(ISNUMBER(MATCH($C23,'[1]Scheduling Worksheet'!$F$1:$F$65536,0)),VLOOKUP($C23,'[1]Scheduling Worksheet'!$F$1:$X$65536,19,FALSE),"")</f>
        <v/>
      </c>
      <c r="I23" s="47" t="str">
        <f>IF(ISNUMBER(MATCH($C23,'[1]Scheduling Worksheet'!$G$1:$G$65536,0)),VLOOKUP($C23,'[1]Scheduling Worksheet'!$G$1:$X$65536,17,FALSE),"")</f>
        <v>7:30-CUP</v>
      </c>
      <c r="J23" s="47" t="str">
        <f>IF(ISNUMBER(MATCH($C23,'[1]Scheduling Worksheet'!$H$1:$H$65536,0)),VLOOKUP($C23,'[1]Scheduling Worksheet'!$H$1:$X$65536,16,FALSE),"")</f>
        <v/>
      </c>
      <c r="K23" s="47" t="str">
        <f>IF(ISNUMBER(MATCH($C23,'[1]Scheduling Worksheet'!$I$1:$I$65536,0)),VLOOKUP($C23,'[1]Scheduling Worksheet'!$I$1:$X$65536,15,FALSE),"")</f>
        <v>7:30-CUP</v>
      </c>
      <c r="L23" s="47" t="str">
        <f>IF(ISNUMBER(MATCH($C23,'[1]Scheduling Worksheet'!$J$1:$J$65536,0)),VLOOKUP($C23,'[1]Scheduling Worksheet'!$J$1:$X$65536,14,FALSE),"")</f>
        <v>7:30-Lector</v>
      </c>
      <c r="M23" s="47" t="str">
        <f>IF(ISNUMBER(MATCH($C23,'[1]Scheduling Worksheet'!$K$1:$K$65536,0)),VLOOKUP($C23,'[1]Scheduling Worksheet'!$K$1:$X$65536,13,FALSE),"")</f>
        <v>7:30-CUP</v>
      </c>
      <c r="N23" s="102"/>
      <c r="O23" s="49"/>
      <c r="P23"/>
      <c r="Q23" s="55" t="str">
        <f t="shared" si="7"/>
        <v>7:30, 9:30,</v>
      </c>
      <c r="R23" s="9" t="str">
        <f t="shared" si="8"/>
        <v>Zachmann, Alaina*</v>
      </c>
      <c r="S23" s="48" t="str">
        <f>IF(ISNUMBER(MATCH($C23,'[1]Scheduling Worksheet'!$L$1:$L$65536,0)),VLOOKUP($C23,'[1]Scheduling Worksheet'!$L$1:$X$65536,12,FALSE),"")</f>
        <v/>
      </c>
      <c r="T23" s="47" t="str">
        <f>IF(ISNUMBER(MATCH($C23,'[1]Scheduling Worksheet'!$M$1:$M$65536,0)),VLOOKUP($C23,'[1]Scheduling Worksheet'!$M$1:$X$65536,11,FALSE),"")</f>
        <v>7:30-CUP</v>
      </c>
      <c r="U23" s="47" t="str">
        <f>IF(ISNUMBER(MATCH($C23,'[1]Scheduling Worksheet'!$N$1:$N$65536,0)),VLOOKUP($C23,'[1]Scheduling Worksheet'!$N$1:$X$65536,10,FALSE),"")</f>
        <v>7:30-Lector</v>
      </c>
      <c r="V23" s="47" t="str">
        <f>IF(ISNUMBER(MATCH($C23,'[1]Scheduling Worksheet'!$O$1:$O$65536,0)),VLOOKUP($C23,'[1]Scheduling Worksheet'!$O$1:$X$65536,9,FALSE),"")</f>
        <v>7:30-CUP</v>
      </c>
      <c r="W23" s="51" t="str">
        <f>IF(ISNUMBER(MATCH($C23,'[1]Scheduling Worksheet'!$P$1:$P$65536,0)),VLOOKUP($C23,'[1]Scheduling Worksheet'!$P$1:$X$65536,8,FALSE),"")</f>
        <v>7:30-CUP</v>
      </c>
      <c r="X23" s="51" t="str">
        <f>IF(ISNUMBER(MATCH($C23,'[1]Scheduling Worksheet'!$Q$1:$Q$65536,0)),VLOOKUP($C23,'[1]Scheduling Worksheet'!$Q$1:$X$65536,7,FALSE),"")</f>
        <v/>
      </c>
      <c r="Y23" s="47" t="str">
        <f>IF(ISNUMBER(MATCH($C23,'[1]Scheduling Worksheet'!$R$1:$R$65536,0)),VLOOKUP($C23,'[1]Scheduling Worksheet'!$R$1:$X$65536,6,FALSE),"")</f>
        <v>7:30-Lector</v>
      </c>
      <c r="Z23" s="47" t="str">
        <f>IF(ISNUMBER(MATCH($C23,'[1]Scheduling Worksheet'!$S$1:$S$65536,0)),VLOOKUP($C23,'[1]Scheduling Worksheet'!$S$1:$X$65536,5,FALSE),"")</f>
        <v>7:30-CUP</v>
      </c>
      <c r="AA23" s="228" t="str">
        <f>IF(ISNUMBER(MATCH($C23,'[1]Scheduling Worksheet'!$T$1:$T$65536,0)),VLOOKUP($C23,'[1]Scheduling Worksheet'!$T$1:$X$65536,4,FALSE),"")</f>
        <v/>
      </c>
      <c r="AB23" s="47" t="str">
        <f>IF(ISNUMBER(MATCH($C23,'[1]Scheduling Worksheet'!$U$1:$U$65536,0)),VLOOKUP($C23,'[1]Scheduling Worksheet'!$U$1:$X$65536,3,FALSE),"")</f>
        <v/>
      </c>
      <c r="AC23" s="53" t="str">
        <f>IF(ISNUMBER(MATCH($C23,'[1]Scheduling Worksheet'!$V$1:$V$65536,0)),VLOOKUP($C23,'[1]Scheduling Worksheet'!$V$1:$X$65536,3,FALSE),"")</f>
        <v/>
      </c>
      <c r="AD23" s="18"/>
      <c r="AE23" s="33"/>
      <c r="AF23" s="25" t="str">
        <f t="shared" si="9"/>
        <v>Zachmann, Alaina*</v>
      </c>
      <c r="AG23" s="51" t="str">
        <f t="shared" si="10"/>
        <v>7:30, 9:30,</v>
      </c>
      <c r="AH23" s="43" t="str">
        <f>IF(ISNUMBER(MATCH($C23,[2]LECTORS!$D$1:$D$65546,0)),VLOOKUP($C23,[2]LECTORS!$D$1:$Q$65546,7,FALSE),"")</f>
        <v>512-839-2646</v>
      </c>
      <c r="AI23" s="26" t="str">
        <f>IF($AJ23="y",IF(ISNUMBER(MATCH($C23,[2]LECTORS!$D$1:$D$65546,0)),VLOOKUP($C23,[2]LECTORS!$D$1:$Q$65546,6,FALSE),""),"")</f>
        <v/>
      </c>
      <c r="AJ23" s="27"/>
      <c r="AK23" s="16">
        <f t="shared" si="11"/>
        <v>4</v>
      </c>
      <c r="AL23" s="14">
        <f>IF(ISNUMBER(MATCH($C23,[2]LECTORS!$D$1:$D$65546,0)),VLOOKUP($C23,[2]LECTORS!$D$1:$Q$65546,12,FALSE),"")</f>
        <v>0</v>
      </c>
      <c r="AM23" s="16">
        <f t="shared" si="12"/>
        <v>4</v>
      </c>
      <c r="AN23" s="13" t="str">
        <f>IF(ISNUMBER(MATCH($C23,[2]LECTORS!$D$1:$D$65546,0)),VLOOKUP($C23,[2]LECTORS!$D$1:$S$65546,14,FALSE),"")</f>
        <v>EM</v>
      </c>
      <c r="AO23" s="14">
        <f>IF(ISNUMBER(MATCH($C23,[2]LECTORS!$D$1:$D$65546,0)),VLOOKUP($C23,[2]LECTORS!$D$1:$S$65546,15,FALSE),"")</f>
        <v>0</v>
      </c>
      <c r="AP23" s="14">
        <f>IF(ISNUMBER(MATCH($C23,[2]LECTORS!$D$1:$D$65546,0)),VLOOKUP($C23,[2]LECTORS!$D$1:$S$65546,16,FALSE),"")</f>
        <v>0</v>
      </c>
      <c r="AQ23" s="14" t="str">
        <f>IF(ISNUMBER(MATCH($C23,[2]LECTORS!$D$1:$D$65546,0)),VLOOKUP($C23,[2]LECTORS!$D$1:$Q$65546,6,FALSE),"")</f>
        <v>alaina.zachmann@gmail.com</v>
      </c>
      <c r="AR23" s="35" t="str">
        <f>_xlfn.XLOOKUP(C23,'[2]EIM check'!$A:$A,'[2]EIM check'!$C:$C,"none",2)</f>
        <v>Expires 2024/10</v>
      </c>
      <c r="AS23" s="2"/>
      <c r="BA23" s="4" t="str">
        <f t="shared" si="13"/>
        <v>7:30, 9:30,</v>
      </c>
    </row>
    <row r="24" spans="1:53" s="247" customFormat="1" ht="7.2" customHeight="1" x14ac:dyDescent="0.3">
      <c r="A24" s="224"/>
      <c r="B24" s="225"/>
      <c r="C24" s="226"/>
      <c r="D24" s="227"/>
      <c r="E24" s="228"/>
      <c r="F24" s="228"/>
      <c r="G24" s="228"/>
      <c r="H24" s="228"/>
      <c r="I24" s="228"/>
      <c r="J24" s="229"/>
      <c r="K24" s="228"/>
      <c r="L24" s="228"/>
      <c r="M24" s="228"/>
      <c r="N24" s="230"/>
      <c r="O24" s="231"/>
      <c r="P24" s="232"/>
      <c r="Q24" s="233"/>
      <c r="R24" s="234"/>
      <c r="S24" s="228"/>
      <c r="T24" s="228"/>
      <c r="U24" s="228"/>
      <c r="V24" s="228"/>
      <c r="W24" s="235"/>
      <c r="X24" s="235"/>
      <c r="Y24" s="228"/>
      <c r="Z24" s="228"/>
      <c r="AA24" s="228"/>
      <c r="AB24" s="228"/>
      <c r="AC24" s="236"/>
      <c r="AD24" s="237"/>
      <c r="AE24" s="238"/>
      <c r="AF24" s="239"/>
      <c r="AG24" s="235"/>
      <c r="AH24" s="225"/>
      <c r="AI24" s="240"/>
      <c r="AJ24" s="241"/>
      <c r="AK24" s="242"/>
      <c r="AL24" s="243"/>
      <c r="AM24" s="242"/>
      <c r="AN24" s="244"/>
      <c r="AO24" s="243"/>
      <c r="AP24" s="243"/>
      <c r="AQ24" s="243"/>
      <c r="AR24" s="245"/>
      <c r="AS24" s="246"/>
    </row>
    <row r="25" spans="1:53" s="4" customFormat="1" ht="19.95" customHeight="1" x14ac:dyDescent="0.25">
      <c r="A25" s="76">
        <f>_xlfn.XLOOKUP(C25,[2]LECTORS!$D:$D,[2]LECTORS!$Q:$Q,"")</f>
        <v>0</v>
      </c>
      <c r="B25" s="43" t="str">
        <f>IF(ISNUMBER(MATCH($C25,[2]LECTORS!$D$1:$D$65546,0)),VLOOKUP($C25,[2]LECTORS!$D$1:$Q$65546,11,FALSE),"")</f>
        <v>9:30, 7:30</v>
      </c>
      <c r="C25" s="36" t="s">
        <v>8</v>
      </c>
      <c r="D25" s="103" t="str">
        <f>IF(ISNUMBER(MATCH($C25,'[1]Scheduling Worksheet'!$B$1:$B$65536,0)),VLOOKUP($C25,'[1]Scheduling Worksheet'!$B$1:$X$65536,22,FALSE),"")</f>
        <v/>
      </c>
      <c r="E25" s="47" t="str">
        <f>IF(ISNUMBER(MATCH($C25,'[1]Scheduling Worksheet'!$C$1:$C$65536,0)),VLOOKUP($C25,'[1]Scheduling Worksheet'!$C$1:$X$65536,21,FALSE),"")</f>
        <v/>
      </c>
      <c r="F25" s="47" t="str">
        <f>IF(ISNUMBER(MATCH($C25,'[1]Scheduling Worksheet'!$D$1:$D$65536,0)),VLOOKUP($C25,'[1]Scheduling Worksheet'!$D$1:$X$65536,20,FALSE),"")</f>
        <v/>
      </c>
      <c r="G25" s="47" t="str">
        <f>IF(ISNUMBER(MATCH($C25,'[1]Scheduling Worksheet'!$E$1:$E$65536,0)),VLOOKUP($C25,'[1]Scheduling Worksheet'!$E$1:$X$65536,19,FALSE),"")</f>
        <v>9:30-Lector</v>
      </c>
      <c r="H25" s="228" t="str">
        <f>IF(ISNUMBER(MATCH($C25,'[1]Scheduling Worksheet'!$F$1:$F$65536,0)),VLOOKUP($C25,'[1]Scheduling Worksheet'!$F$1:$X$65536,19,FALSE),"")</f>
        <v/>
      </c>
      <c r="I25" s="47" t="str">
        <f>IF(ISNUMBER(MATCH($C25,'[1]Scheduling Worksheet'!$G$1:$G$65536,0)),VLOOKUP($C25,'[1]Scheduling Worksheet'!$G$1:$X$65536,17,FALSE),"")</f>
        <v/>
      </c>
      <c r="J25" s="52" t="str">
        <f>IF(ISNUMBER(MATCH($C25,'[1]Scheduling Worksheet'!$H$1:$H$65536,0)),VLOOKUP($C25,'[1]Scheduling Worksheet'!$H$1:$X$65536,16,FALSE),"")</f>
        <v/>
      </c>
      <c r="K25" s="47" t="str">
        <f>IF(ISNUMBER(MATCH($C25,'[1]Scheduling Worksheet'!$I$1:$I$65536,0)),VLOOKUP($C25,'[1]Scheduling Worksheet'!$I$1:$X$65536,15,FALSE),"")</f>
        <v>7:30-Lector</v>
      </c>
      <c r="L25" s="47" t="str">
        <f>IF(ISNUMBER(MATCH($C25,'[1]Scheduling Worksheet'!$J$1:$J$65536,0)),VLOOKUP($C25,'[1]Scheduling Worksheet'!$J$1:$X$65536,14,FALSE),"")</f>
        <v/>
      </c>
      <c r="M25" s="47" t="str">
        <f>IF(ISNUMBER(MATCH($C25,'[1]Scheduling Worksheet'!$K$1:$K$65536,0)),VLOOKUP($C25,'[1]Scheduling Worksheet'!$K$1:$X$65536,13,FALSE),"")</f>
        <v/>
      </c>
      <c r="N25" s="102"/>
      <c r="O25" s="49"/>
      <c r="P25"/>
      <c r="Q25" s="55" t="str">
        <f t="shared" ref="Q25:Q30" si="14">$B25</f>
        <v>9:30, 7:30</v>
      </c>
      <c r="R25" s="9" t="str">
        <f t="shared" ref="R25:R30" si="15">$C25</f>
        <v>Pena, Rosa</v>
      </c>
      <c r="S25" s="47" t="str">
        <f>IF(ISNUMBER(MATCH($C25,'[1]Scheduling Worksheet'!$L$1:$L$65536,0)),VLOOKUP($C25,'[1]Scheduling Worksheet'!$L$1:$X$65536,12,FALSE),"")</f>
        <v/>
      </c>
      <c r="T25" s="47" t="str">
        <f>IF(ISNUMBER(MATCH($C25,'[1]Scheduling Worksheet'!$M$1:$M$65536,0)),VLOOKUP($C25,'[1]Scheduling Worksheet'!$M$1:$X$65536,11,FALSE),"")</f>
        <v>9:30-Lector</v>
      </c>
      <c r="U25" s="47" t="str">
        <f>IF(ISNUMBER(MATCH($C25,'[1]Scheduling Worksheet'!$N$1:$N$65536,0)),VLOOKUP($C25,'[1]Scheduling Worksheet'!$N$1:$X$65536,10,FALSE),"")</f>
        <v/>
      </c>
      <c r="V25" s="47" t="str">
        <f>IF(ISNUMBER(MATCH($C25,'[1]Scheduling Worksheet'!$O$1:$O$65536,0)),VLOOKUP($C25,'[1]Scheduling Worksheet'!$O$1:$X$65536,9,FALSE),"")</f>
        <v/>
      </c>
      <c r="W25" s="51" t="str">
        <f>IF(ISNUMBER(MATCH($C25,'[1]Scheduling Worksheet'!$P$1:$P$65536,0)),VLOOKUP($C25,'[1]Scheduling Worksheet'!$P$1:$X$65536,8,FALSE),"")</f>
        <v/>
      </c>
      <c r="X25" s="51" t="str">
        <f>IF(ISNUMBER(MATCH($C25,'[1]Scheduling Worksheet'!$Q$1:$Q$65536,0)),VLOOKUP($C25,'[1]Scheduling Worksheet'!$Q$1:$X$65536,7,FALSE),"")</f>
        <v/>
      </c>
      <c r="Y25" s="47" t="str">
        <f>IF(ISNUMBER(MATCH($C25,'[1]Scheduling Worksheet'!$R$1:$R$65536,0)),VLOOKUP($C25,'[1]Scheduling Worksheet'!$R$1:$X$65536,6,FALSE),"")</f>
        <v/>
      </c>
      <c r="Z25" s="47" t="str">
        <f>IF(ISNUMBER(MATCH($C25,'[1]Scheduling Worksheet'!$S$1:$S$65536,0)),VLOOKUP($C25,'[1]Scheduling Worksheet'!$S$1:$X$65536,5,FALSE),"")</f>
        <v/>
      </c>
      <c r="AA25" s="228" t="str">
        <f>IF(ISNUMBER(MATCH($C25,'[1]Scheduling Worksheet'!$T$1:$T$65536,0)),VLOOKUP($C25,'[1]Scheduling Worksheet'!$T$1:$X$65536,4,FALSE),"")</f>
        <v/>
      </c>
      <c r="AB25" s="47" t="str">
        <f>IF(ISNUMBER(MATCH($C25,'[1]Scheduling Worksheet'!$U$1:$U$65536,0)),VLOOKUP($C25,'[1]Scheduling Worksheet'!$U$1:$X$65536,3,FALSE),"")</f>
        <v/>
      </c>
      <c r="AC25" s="53" t="str">
        <f>IF(ISNUMBER(MATCH($C25,'[1]Scheduling Worksheet'!$V$1:$V$65536,0)),VLOOKUP($C25,'[1]Scheduling Worksheet'!$V$1:$X$65536,3,FALSE),"")</f>
        <v/>
      </c>
      <c r="AD25" s="18"/>
      <c r="AE25" s="33"/>
      <c r="AF25" s="25" t="str">
        <f t="shared" ref="AF25:AF30" si="16">$C25</f>
        <v>Pena, Rosa</v>
      </c>
      <c r="AG25" s="51" t="str">
        <f t="shared" ref="AG25:AG30" si="17">$B25</f>
        <v>9:30, 7:30</v>
      </c>
      <c r="AH25" s="43" t="str">
        <f>IF(ISNUMBER(MATCH($C25,[2]LECTORS!$D$1:$D$65546,0)),VLOOKUP($C25,[2]LECTORS!$D$1:$Q$65546,7,FALSE),"")</f>
        <v>512-762-0856</v>
      </c>
      <c r="AI25" s="26" t="str">
        <f>IF($AJ25="y",IF(ISNUMBER(MATCH($C25,[2]LECTORS!$D$1:$D$65546,0)),VLOOKUP($C25,[2]LECTORS!$D$1:$Q$65546,6,FALSE),""),"")</f>
        <v>rpena4@austin.rr.com</v>
      </c>
      <c r="AJ25" s="27" t="s">
        <v>45</v>
      </c>
      <c r="AK25" s="16">
        <f t="shared" ref="AK25:AK30" si="18">COUNTIF($E25:$AE25,"*-Lector")</f>
        <v>3</v>
      </c>
      <c r="AL25" s="14" t="str">
        <f>IF(ISNUMBER(MATCH($C25,[2]LECTORS!$D$1:$D$65546,0)),VLOOKUP($C25,[2]LECTORS!$D$1:$Q$65546,12,FALSE),"")</f>
        <v>8</v>
      </c>
      <c r="AM25" s="16">
        <f t="shared" ref="AM25:AM30" si="19">COUNTIF($E25:$AE25,"*-EM")+AK25</f>
        <v>3</v>
      </c>
      <c r="AN25" s="13">
        <f>IF(ISNUMBER(MATCH($C25,[2]LECTORS!$D$1:$D$65546,0)),VLOOKUP($C25,[2]LECTORS!$D$1:$S$65546,14,FALSE),"")</f>
        <v>0</v>
      </c>
      <c r="AO25" s="14">
        <f>IF(ISNUMBER(MATCH($C25,[2]LECTORS!$D$1:$D$65546,0)),VLOOKUP($C25,[2]LECTORS!$D$1:$S$65546,15,FALSE),"")</f>
        <v>0</v>
      </c>
      <c r="AP25" s="14">
        <f>IF(ISNUMBER(MATCH($C25,[2]LECTORS!$D$1:$D$65546,0)),VLOOKUP($C25,[2]LECTORS!$D$1:$S$65546,16,FALSE),"")</f>
        <v>0</v>
      </c>
      <c r="AQ25" s="14" t="str">
        <f>IF(ISNUMBER(MATCH($C25,[2]LECTORS!$D$1:$D$65546,0)),VLOOKUP($C25,[2]LECTORS!$D$1:$Q$65546,6,FALSE),"")</f>
        <v>rpena4@austin.rr.com</v>
      </c>
      <c r="AR25" s="35" t="str">
        <f>_xlfn.XLOOKUP(C25,'[2]EIM check'!$A:$A,'[2]EIM check'!$C:$C,"none",2)</f>
        <v>Expires 2025/03</v>
      </c>
      <c r="AS25" s="2"/>
      <c r="BA25" s="4" t="str">
        <f t="shared" ref="BA25:BA30" si="20">IF($AN25="EM",$B25,"LEC")</f>
        <v>LEC</v>
      </c>
    </row>
    <row r="26" spans="1:53" s="4" customFormat="1" ht="19.95" customHeight="1" x14ac:dyDescent="0.3">
      <c r="A26" s="76" t="str">
        <f>_xlfn.XLOOKUP(C26,[2]LECTORS!$D:$D,[2]LECTORS!$Q:$Q,"")</f>
        <v/>
      </c>
      <c r="B26" s="63" t="str">
        <f>IF(ISNUMBER(MATCH($C26,[2]LECTORS!$D$1:$D$65546,0)),VLOOKUP($C26,[2]LECTORS!$D$1:$Q$65546,11,FALSE),"")</f>
        <v>9:30, 7:30,</v>
      </c>
      <c r="C26" s="148" t="s">
        <v>113</v>
      </c>
      <c r="D26" s="103" t="str">
        <f>IF(ISNUMBER(MATCH($C26,'[1]Scheduling Worksheet'!$B$1:$B$65536,0)),VLOOKUP($C26,'[1]Scheduling Worksheet'!$B$1:$X$65536,22,FALSE),"")</f>
        <v/>
      </c>
      <c r="E26" s="47" t="str">
        <f>IF(ISNUMBER(MATCH($C26,'[1]Scheduling Worksheet'!$C$1:$C$65536,0)),VLOOKUP($C26,'[1]Scheduling Worksheet'!$C$1:$X$65536,21,FALSE),"")</f>
        <v>9:30-Lector</v>
      </c>
      <c r="F26" s="48" t="str">
        <f>IF(ISNUMBER(MATCH($C26,'[1]Scheduling Worksheet'!$D$1:$D$65536,0)),VLOOKUP($C26,'[1]Scheduling Worksheet'!$D$1:$X$65536,20,FALSE),"")</f>
        <v/>
      </c>
      <c r="G26" s="48" t="str">
        <f>IF(ISNUMBER(MATCH($C26,'[1]Scheduling Worksheet'!$E$1:$E$65536,0)),VLOOKUP($C26,'[1]Scheduling Worksheet'!$E$1:$X$65536,19,FALSE),"")</f>
        <v/>
      </c>
      <c r="H26" s="48" t="str">
        <f>IF(ISNUMBER(MATCH($C26,'[1]Scheduling Worksheet'!$F$1:$F$65536,0)),VLOOKUP($C26,'[1]Scheduling Worksheet'!$F$1:$X$65536,19,FALSE),"")</f>
        <v/>
      </c>
      <c r="I26" s="47" t="str">
        <f>IF(ISNUMBER(MATCH($C26,'[1]Scheduling Worksheet'!$G$1:$G$65536,0)),VLOOKUP($C26,'[1]Scheduling Worksheet'!$G$1:$X$65536,17,FALSE),"")</f>
        <v>7:30-Lector</v>
      </c>
      <c r="J26" s="52" t="str">
        <f>IF(ISNUMBER(MATCH($C26,'[1]Scheduling Worksheet'!$H$1:$H$65536,0)),VLOOKUP($C26,'[1]Scheduling Worksheet'!$H$1:$X$65536,16,FALSE),"")</f>
        <v/>
      </c>
      <c r="K26" s="48" t="str">
        <f>IF(ISNUMBER(MATCH($C26,'[1]Scheduling Worksheet'!$I$1:$I$65536,0)),VLOOKUP($C26,'[1]Scheduling Worksheet'!$I$1:$X$65536,15,FALSE),"")</f>
        <v/>
      </c>
      <c r="L26" s="48" t="str">
        <f>IF(ISNUMBER(MATCH($C26,'[1]Scheduling Worksheet'!$J$1:$J$65536,0)),VLOOKUP($C26,'[1]Scheduling Worksheet'!$J$1:$X$65536,14,FALSE),"")</f>
        <v/>
      </c>
      <c r="M26" s="47" t="str">
        <f>IF(ISNUMBER(MATCH($C26,'[1]Scheduling Worksheet'!$K$1:$K$65536,0)),VLOOKUP($C26,'[1]Scheduling Worksheet'!$K$1:$X$65536,13,FALSE),"")</f>
        <v/>
      </c>
      <c r="N26" s="102"/>
      <c r="O26" s="49"/>
      <c r="P26"/>
      <c r="Q26" s="55" t="str">
        <f t="shared" si="14"/>
        <v>9:30, 7:30,</v>
      </c>
      <c r="R26" s="9" t="str">
        <f t="shared" si="15"/>
        <v>Jones, Mattie*</v>
      </c>
      <c r="S26" s="47" t="str">
        <f>IF(ISNUMBER(MATCH($C26,'[1]Scheduling Worksheet'!$L$1:$L$65536,0)),VLOOKUP($C26,'[1]Scheduling Worksheet'!$L$1:$X$65536,12,FALSE),"")</f>
        <v/>
      </c>
      <c r="T26" s="47" t="str">
        <f>IF(ISNUMBER(MATCH($C26,'[1]Scheduling Worksheet'!$M$1:$M$65536,0)),VLOOKUP($C26,'[1]Scheduling Worksheet'!$M$1:$X$65536,11,FALSE),"")</f>
        <v>9:30-Lector</v>
      </c>
      <c r="U26" s="47" t="str">
        <f>IF(ISNUMBER(MATCH($C26,'[1]Scheduling Worksheet'!$N$1:$N$65536,0)),VLOOKUP($C26,'[1]Scheduling Worksheet'!$N$1:$X$65536,10,FALSE),"")</f>
        <v/>
      </c>
      <c r="V26" s="47" t="str">
        <f>IF(ISNUMBER(MATCH($C26,'[1]Scheduling Worksheet'!$O$1:$O$65536,0)),VLOOKUP($C26,'[1]Scheduling Worksheet'!$O$1:$X$65536,9,FALSE),"")</f>
        <v/>
      </c>
      <c r="W26" s="51" t="str">
        <f>IF(ISNUMBER(MATCH($C26,'[1]Scheduling Worksheet'!$P$1:$P$65536,0)),VLOOKUP($C26,'[1]Scheduling Worksheet'!$P$1:$X$65536,8,FALSE),"")</f>
        <v/>
      </c>
      <c r="X26" s="51" t="str">
        <f>IF(ISNUMBER(MATCH($C26,'[1]Scheduling Worksheet'!$Q$1:$Q$65536,0)),VLOOKUP($C26,'[1]Scheduling Worksheet'!$Q$1:$X$65536,7,FALSE),"")</f>
        <v/>
      </c>
      <c r="Y26" s="47" t="str">
        <f>IF(ISNUMBER(MATCH($C26,'[1]Scheduling Worksheet'!$R$1:$R$65536,0)),VLOOKUP($C26,'[1]Scheduling Worksheet'!$R$1:$X$65536,6,FALSE),"")</f>
        <v/>
      </c>
      <c r="Z26" s="47" t="str">
        <f>IF(ISNUMBER(MATCH($C26,'[1]Scheduling Worksheet'!$S$1:$S$65536,0)),VLOOKUP($C26,'[1]Scheduling Worksheet'!$S$1:$X$65536,5,FALSE),"")</f>
        <v/>
      </c>
      <c r="AA26" s="228" t="str">
        <f>IF(ISNUMBER(MATCH($C26,'[1]Scheduling Worksheet'!$T$1:$T$65536,0)),VLOOKUP($C26,'[1]Scheduling Worksheet'!$T$1:$X$65536,4,FALSE),"")</f>
        <v/>
      </c>
      <c r="AB26" s="47" t="str">
        <f>IF(ISNUMBER(MATCH($C26,'[1]Scheduling Worksheet'!$U$1:$U$65536,0)),VLOOKUP($C26,'[1]Scheduling Worksheet'!$U$1:$X$65536,3,FALSE),"")</f>
        <v/>
      </c>
      <c r="AC26" s="53" t="str">
        <f>IF(ISNUMBER(MATCH($C26,'[1]Scheduling Worksheet'!$V$1:$V$65536,0)),VLOOKUP($C26,'[1]Scheduling Worksheet'!$V$1:$X$65536,3,FALSE),"")</f>
        <v/>
      </c>
      <c r="AD26" s="18"/>
      <c r="AE26" s="33"/>
      <c r="AF26" s="25" t="str">
        <f t="shared" si="16"/>
        <v>Jones, Mattie*</v>
      </c>
      <c r="AG26" s="51" t="str">
        <f t="shared" si="17"/>
        <v>9:30, 7:30,</v>
      </c>
      <c r="AH26" s="43" t="str">
        <f>IF(ISNUMBER(MATCH($C26,[2]LECTORS!$D$1:$D$65546,0)),VLOOKUP($C26,[2]LECTORS!$D$1:$Q$65546,7,FALSE),"")</f>
        <v>325-374-1533</v>
      </c>
      <c r="AI26" s="26" t="str">
        <f>IF($AJ26="y",IF(ISNUMBER(MATCH($C26,[2]LECTORS!$D$1:$D$65546,0)),VLOOKUP($C26,[2]LECTORS!$D$1:$Q$65546,6,FALSE),""),"")</f>
        <v>mattijones4@gmail.com</v>
      </c>
      <c r="AJ26" s="27" t="s">
        <v>45</v>
      </c>
      <c r="AK26" s="16">
        <f t="shared" si="18"/>
        <v>3</v>
      </c>
      <c r="AL26" s="14">
        <f>IF(ISNUMBER(MATCH($C26,[2]LECTORS!$D$1:$D$65546,0)),VLOOKUP($C26,[2]LECTORS!$D$1:$Q$65546,12,FALSE),"")</f>
        <v>0</v>
      </c>
      <c r="AM26" s="16">
        <f t="shared" si="19"/>
        <v>3</v>
      </c>
      <c r="AN26" s="13">
        <f>IF(ISNUMBER(MATCH($C26,[2]LECTORS!$D$1:$D$65546,0)),VLOOKUP($C26,[2]LECTORS!$D$1:$S$65546,14,FALSE),"")</f>
        <v>0</v>
      </c>
      <c r="AO26" s="14">
        <f>IF(ISNUMBER(MATCH($C26,[2]LECTORS!$D$1:$D$65546,0)),VLOOKUP($C26,[2]LECTORS!$D$1:$S$65546,15,FALSE),"")</f>
        <v>0</v>
      </c>
      <c r="AP26" s="14">
        <f>IF(ISNUMBER(MATCH($C26,[2]LECTORS!$D$1:$D$65546,0)),VLOOKUP($C26,[2]LECTORS!$D$1:$S$65546,16,FALSE),"")</f>
        <v>0</v>
      </c>
      <c r="AQ26" s="14" t="str">
        <f>IF(ISNUMBER(MATCH($C26,[2]LECTORS!$D$1:$D$65546,0)),VLOOKUP($C26,[2]LECTORS!$D$1:$Q$65546,6,FALSE),"")</f>
        <v>mattijones4@gmail.com</v>
      </c>
      <c r="AR26" s="35" t="str">
        <f>_xlfn.XLOOKUP(C26,'[2]EIM check'!$A:$A,'[2]EIM check'!$C:$C,"none",2)</f>
        <v>Expires 2026-08</v>
      </c>
      <c r="AS26" s="2"/>
      <c r="BA26" s="4" t="str">
        <f t="shared" si="20"/>
        <v>LEC</v>
      </c>
    </row>
    <row r="27" spans="1:53" s="4" customFormat="1" ht="19.95" customHeight="1" x14ac:dyDescent="0.25">
      <c r="A27" s="76">
        <f>_xlfn.XLOOKUP(C27,[2]LECTORS!$D:$D,[2]LECTORS!$Q:$Q,"")</f>
        <v>0</v>
      </c>
      <c r="B27" s="63" t="str">
        <f>IF(ISNUMBER(MATCH($C27,[2]LECTORS!$D$1:$D$65546,0)),VLOOKUP($C27,[2]LECTORS!$D$1:$Q$65546,11,FALSE),"")</f>
        <v>9:30, 7:30, 11:15, Vg, 5</v>
      </c>
      <c r="C27" s="36" t="s">
        <v>29</v>
      </c>
      <c r="D27" s="103" t="str">
        <f>IF(ISNUMBER(MATCH($C27,'[1]Scheduling Worksheet'!$B$1:$B$65536,0)),VLOOKUP($C27,'[1]Scheduling Worksheet'!$B$1:$X$65536,22,FALSE),"")</f>
        <v/>
      </c>
      <c r="E27" s="47" t="str">
        <f>IF(ISNUMBER(MATCH($C27,'[1]Scheduling Worksheet'!$C$1:$C$65536,0)),VLOOKUP($C27,'[1]Scheduling Worksheet'!$C$1:$X$65536,21,FALSE),"")</f>
        <v/>
      </c>
      <c r="F27" s="47" t="str">
        <f>IF(ISNUMBER(MATCH($C27,'[1]Scheduling Worksheet'!$D$1:$D$65536,0)),VLOOKUP($C27,'[1]Scheduling Worksheet'!$D$1:$X$65536,20,FALSE),"")</f>
        <v/>
      </c>
      <c r="G27" s="47" t="str">
        <f>IF(ISNUMBER(MATCH($C27,'[1]Scheduling Worksheet'!$E$1:$E$65536,0)),VLOOKUP($C27,'[1]Scheduling Worksheet'!$E$1:$X$65536,19,FALSE),"")</f>
        <v>5:00-Lector</v>
      </c>
      <c r="H27" s="228" t="str">
        <f>IF(ISNUMBER(MATCH($C27,'[1]Scheduling Worksheet'!$F$1:$F$65536,0)),VLOOKUP($C27,'[1]Scheduling Worksheet'!$F$1:$X$65536,19,FALSE),"")</f>
        <v/>
      </c>
      <c r="I27" s="51" t="str">
        <f>IF(ISNUMBER(MATCH($C27,'[1]Scheduling Worksheet'!$G$1:$G$65536,0)),VLOOKUP($C27,'[1]Scheduling Worksheet'!$G$1:$X$65536,17,FALSE),"")</f>
        <v/>
      </c>
      <c r="J27" s="52" t="str">
        <f>IF(ISNUMBER(MATCH($C27,'[1]Scheduling Worksheet'!$H$1:$H$65536,0)),VLOOKUP($C27,'[1]Scheduling Worksheet'!$H$1:$X$65536,16,FALSE),"")</f>
        <v/>
      </c>
      <c r="K27" s="48" t="str">
        <f>IF(ISNUMBER(MATCH($C27,'[1]Scheduling Worksheet'!$I$1:$I$65536,0)),VLOOKUP($C27,'[1]Scheduling Worksheet'!$I$1:$X$65536,15,FALSE),"")</f>
        <v/>
      </c>
      <c r="L27" s="47" t="str">
        <f>IF(ISNUMBER(MATCH($C27,'[1]Scheduling Worksheet'!$J$1:$J$65536,0)),VLOOKUP($C27,'[1]Scheduling Worksheet'!$J$1:$X$65536,14,FALSE),"")</f>
        <v/>
      </c>
      <c r="M27" s="47" t="str">
        <f>IF(ISNUMBER(MATCH($C27,'[1]Scheduling Worksheet'!$K$1:$K$65536,0)),VLOOKUP($C27,'[1]Scheduling Worksheet'!$K$1:$X$65536,13,FALSE),"")</f>
        <v/>
      </c>
      <c r="N27" s="102"/>
      <c r="O27" s="49"/>
      <c r="P27"/>
      <c r="Q27" s="55" t="str">
        <f t="shared" si="14"/>
        <v>9:30, 7:30, 11:15, Vg, 5</v>
      </c>
      <c r="R27" s="9" t="str">
        <f t="shared" si="15"/>
        <v>Reyes, Ellen</v>
      </c>
      <c r="S27" s="47" t="str">
        <f>IF(ISNUMBER(MATCH($C27,'[1]Scheduling Worksheet'!$L$1:$L$65536,0)),VLOOKUP($C27,'[1]Scheduling Worksheet'!$L$1:$X$65536,12,FALSE),"")</f>
        <v>9:30-Lector</v>
      </c>
      <c r="T27" s="47" t="str">
        <f>IF(ISNUMBER(MATCH($C27,'[1]Scheduling Worksheet'!$M$1:$M$65536,0)),VLOOKUP($C27,'[1]Scheduling Worksheet'!$M$1:$X$65536,11,FALSE),"")</f>
        <v/>
      </c>
      <c r="U27" s="47" t="str">
        <f>IF(ISNUMBER(MATCH($C27,'[1]Scheduling Worksheet'!$N$1:$N$65536,0)),VLOOKUP($C27,'[1]Scheduling Worksheet'!$N$1:$X$65536,10,FALSE),"")</f>
        <v/>
      </c>
      <c r="V27" s="47" t="str">
        <f>IF(ISNUMBER(MATCH($C27,'[1]Scheduling Worksheet'!$O$1:$O$65536,0)),VLOOKUP($C27,'[1]Scheduling Worksheet'!$O$1:$X$65536,9,FALSE),"")</f>
        <v/>
      </c>
      <c r="W27" s="51" t="str">
        <f>IF(ISNUMBER(MATCH($C27,'[1]Scheduling Worksheet'!$P$1:$P$65536,0)),VLOOKUP($C27,'[1]Scheduling Worksheet'!$P$1:$X$65536,8,FALSE),"")</f>
        <v/>
      </c>
      <c r="X27" s="64" t="str">
        <f>IF(ISNUMBER(MATCH($C27,'[1]Scheduling Worksheet'!$Q$1:$Q$65536,0)),VLOOKUP($C27,'[1]Scheduling Worksheet'!$Q$1:$X$65536,7,FALSE),"")</f>
        <v/>
      </c>
      <c r="Y27" s="48" t="str">
        <f>IF(ISNUMBER(MATCH($C27,'[1]Scheduling Worksheet'!$R$1:$R$65536,0)),VLOOKUP($C27,'[1]Scheduling Worksheet'!$R$1:$X$65536,6,FALSE),"")</f>
        <v/>
      </c>
      <c r="Z27" s="47" t="str">
        <f>IF(ISNUMBER(MATCH($C27,'[1]Scheduling Worksheet'!$S$1:$S$65536,0)),VLOOKUP($C27,'[1]Scheduling Worksheet'!$S$1:$X$65536,5,FALSE),"")</f>
        <v/>
      </c>
      <c r="AA27" s="228" t="str">
        <f>IF(ISNUMBER(MATCH($C27,'[1]Scheduling Worksheet'!$T$1:$T$65536,0)),VLOOKUP($C27,'[1]Scheduling Worksheet'!$T$1:$X$65536,4,FALSE),"")</f>
        <v/>
      </c>
      <c r="AB27" s="47" t="str">
        <f>IF(ISNUMBER(MATCH($C27,'[1]Scheduling Worksheet'!$U$1:$U$65536,0)),VLOOKUP($C27,'[1]Scheduling Worksheet'!$U$1:$X$65536,3,FALSE),"")</f>
        <v/>
      </c>
      <c r="AC27" s="53" t="str">
        <f>IF(ISNUMBER(MATCH($C27,'[1]Scheduling Worksheet'!$V$1:$V$65536,0)),VLOOKUP($C27,'[1]Scheduling Worksheet'!$V$1:$X$65536,3,FALSE),"")</f>
        <v/>
      </c>
      <c r="AD27" s="18"/>
      <c r="AE27" s="33"/>
      <c r="AF27" s="25" t="str">
        <f t="shared" si="16"/>
        <v>Reyes, Ellen</v>
      </c>
      <c r="AG27" s="51" t="str">
        <f t="shared" si="17"/>
        <v>9:30, 7:30, 11:15, Vg, 5</v>
      </c>
      <c r="AH27" s="43" t="str">
        <f>IF(ISNUMBER(MATCH($C27,[2]LECTORS!$D$1:$D$65546,0)),VLOOKUP($C27,[2]LECTORS!$D$1:$Q$65546,7,FALSE),"")</f>
        <v>512-293-9690</v>
      </c>
      <c r="AI27" s="26" t="str">
        <f>IF($AJ27="y",IF(ISNUMBER(MATCH($C27,[2]LECTORS!$D$1:$D$65546,0)),VLOOKUP($C27,[2]LECTORS!$D$1:$Q$65546,6,FALSE),""),"")</f>
        <v>eelnreyes@yahoo.com</v>
      </c>
      <c r="AJ27" s="27" t="s">
        <v>45</v>
      </c>
      <c r="AK27" s="16">
        <f t="shared" si="18"/>
        <v>2</v>
      </c>
      <c r="AL27" s="14">
        <f>IF(ISNUMBER(MATCH($C27,[2]LECTORS!$D$1:$D$65546,0)),VLOOKUP($C27,[2]LECTORS!$D$1:$Q$65546,12,FALSE),"")</f>
        <v>8</v>
      </c>
      <c r="AM27" s="16">
        <f t="shared" si="19"/>
        <v>2</v>
      </c>
      <c r="AN27" s="13">
        <f>IF(ISNUMBER(MATCH($C27,[2]LECTORS!$D$1:$D$65546,0)),VLOOKUP($C27,[2]LECTORS!$D$1:$S$65546,14,FALSE),"")</f>
        <v>0</v>
      </c>
      <c r="AO27" s="14" t="str">
        <f>IF(ISNUMBER(MATCH($C27,[2]LECTORS!$D$1:$D$65546,0)),VLOOKUP($C27,[2]LECTORS!$D$1:$S$65546,15,FALSE),"")</f>
        <v>Can do 7:30 once a month</v>
      </c>
      <c r="AP27" s="14">
        <f>IF(ISNUMBER(MATCH($C27,[2]LECTORS!$D$1:$D$65546,0)),VLOOKUP($C27,[2]LECTORS!$D$1:$S$65546,16,FALSE),"")</f>
        <v>0</v>
      </c>
      <c r="AQ27" s="14" t="str">
        <f>IF(ISNUMBER(MATCH($C27,[2]LECTORS!$D$1:$D$65546,0)),VLOOKUP($C27,[2]LECTORS!$D$1:$Q$65546,6,FALSE),"")</f>
        <v>eelnreyes@yahoo.com</v>
      </c>
      <c r="AR27" s="35" t="str">
        <f>_xlfn.XLOOKUP(C27,'[2]EIM check'!$A:$A,'[2]EIM check'!$C:$C,"none",2)</f>
        <v>Expires 2024/07</v>
      </c>
      <c r="AS27" s="2"/>
      <c r="BA27" s="4" t="str">
        <f t="shared" si="20"/>
        <v>LEC</v>
      </c>
    </row>
    <row r="28" spans="1:53" s="4" customFormat="1" ht="19.95" customHeight="1" x14ac:dyDescent="0.25">
      <c r="A28" s="76" t="str">
        <f>_xlfn.XLOOKUP(C28,[2]LECTORS!$D:$D,[2]LECTORS!$Q:$Q,"")</f>
        <v>Choir</v>
      </c>
      <c r="B28" s="63" t="str">
        <f>IF(ISNUMBER(MATCH($C28,[2]LECTORS!$D$1:$D$65546,0)),VLOOKUP($C28,[2]LECTORS!$D$1:$Q$65546,11,FALSE),"")</f>
        <v>Vg, 7:30</v>
      </c>
      <c r="C28" s="36" t="s">
        <v>5</v>
      </c>
      <c r="D28" s="103" t="str">
        <f>IF(ISNUMBER(MATCH($C28,'[1]Scheduling Worksheet'!$B$1:$B$65536,0)),VLOOKUP($C28,'[1]Scheduling Worksheet'!$B$1:$X$65536,22,FALSE),"")</f>
        <v/>
      </c>
      <c r="E28" s="48" t="str">
        <f>IF(ISNUMBER(MATCH($C28,'[1]Scheduling Worksheet'!$C$1:$C$65536,0)),VLOOKUP($C28,'[1]Scheduling Worksheet'!$C$1:$X$65536,21,FALSE),"")</f>
        <v/>
      </c>
      <c r="F28" s="48" t="str">
        <f>IF(ISNUMBER(MATCH($C28,'[1]Scheduling Worksheet'!$D$1:$D$65536,0)),VLOOKUP($C28,'[1]Scheduling Worksheet'!$D$1:$X$65536,20,FALSE),"")</f>
        <v/>
      </c>
      <c r="G28" s="47" t="str">
        <f>IF(ISNUMBER(MATCH($C28,'[1]Scheduling Worksheet'!$E$1:$E$65536,0)),VLOOKUP($C28,'[1]Scheduling Worksheet'!$E$1:$X$65536,19,FALSE),"")</f>
        <v/>
      </c>
      <c r="H28" s="235" t="str">
        <f>IF(ISNUMBER(MATCH($C28,'[1]Scheduling Worksheet'!$F$1:$F$65536,0)),VLOOKUP($C28,'[1]Scheduling Worksheet'!$F$1:$X$65536,19,FALSE),"")</f>
        <v/>
      </c>
      <c r="I28" s="48" t="str">
        <f>IF(ISNUMBER(MATCH($C28,'[1]Scheduling Worksheet'!$G$1:$G$65536,0)),VLOOKUP($C28,'[1]Scheduling Worksheet'!$G$1:$X$65536,17,FALSE),"")</f>
        <v/>
      </c>
      <c r="J28" s="74" t="str">
        <f>IF(ISNUMBER(MATCH($C28,'[1]Scheduling Worksheet'!$H$1:$H$65536,0)),VLOOKUP($C28,'[1]Scheduling Worksheet'!$H$1:$X$65536,16,FALSE),"")</f>
        <v/>
      </c>
      <c r="K28" s="47" t="str">
        <f>IF(ISNUMBER(MATCH($C28,'[1]Scheduling Worksheet'!$I$1:$I$65536,0)),VLOOKUP($C28,'[1]Scheduling Worksheet'!$I$1:$X$65536,15,FALSE),"")</f>
        <v/>
      </c>
      <c r="L28" s="47" t="str">
        <f>IF(ISNUMBER(MATCH($C28,'[1]Scheduling Worksheet'!$J$1:$J$65536,0)),VLOOKUP($C28,'[1]Scheduling Worksheet'!$J$1:$X$65536,14,FALSE),"")</f>
        <v>Vg-Lector</v>
      </c>
      <c r="M28" s="47" t="str">
        <f>IF(ISNUMBER(MATCH($C28,'[1]Scheduling Worksheet'!$K$1:$K$65536,0)),VLOOKUP($C28,'[1]Scheduling Worksheet'!$K$1:$X$65536,13,FALSE),"")</f>
        <v/>
      </c>
      <c r="N28" s="102"/>
      <c r="O28" s="49"/>
      <c r="P28"/>
      <c r="Q28" s="55" t="str">
        <f t="shared" si="14"/>
        <v>Vg, 7:30</v>
      </c>
      <c r="R28" s="9" t="str">
        <f t="shared" si="15"/>
        <v>Kutac, Jason</v>
      </c>
      <c r="S28" s="47" t="str">
        <f>IF(ISNUMBER(MATCH($C28,'[1]Scheduling Worksheet'!$L$1:$L$65536,0)),VLOOKUP($C28,'[1]Scheduling Worksheet'!$L$1:$X$65536,12,FALSE),"")</f>
        <v/>
      </c>
      <c r="T28" s="47" t="str">
        <f>IF(ISNUMBER(MATCH($C28,'[1]Scheduling Worksheet'!$M$1:$M$65536,0)),VLOOKUP($C28,'[1]Scheduling Worksheet'!$M$1:$X$65536,11,FALSE),"")</f>
        <v/>
      </c>
      <c r="U28" s="47" t="str">
        <f>IF(ISNUMBER(MATCH($C28,'[1]Scheduling Worksheet'!$N$1:$N$65536,0)),VLOOKUP($C28,'[1]Scheduling Worksheet'!$N$1:$X$65536,10,FALSE),"")</f>
        <v>Vg-Lector</v>
      </c>
      <c r="V28" s="47" t="str">
        <f>IF(ISNUMBER(MATCH($C28,'[1]Scheduling Worksheet'!$O$1:$O$65536,0)),VLOOKUP($C28,'[1]Scheduling Worksheet'!$O$1:$X$65536,9,FALSE),"")</f>
        <v/>
      </c>
      <c r="W28" s="51" t="str">
        <f>IF(ISNUMBER(MATCH($C28,'[1]Scheduling Worksheet'!$P$1:$P$65536,0)),VLOOKUP($C28,'[1]Scheduling Worksheet'!$P$1:$X$65536,8,FALSE),"")</f>
        <v/>
      </c>
      <c r="X28" s="51" t="str">
        <f>IF(ISNUMBER(MATCH($C28,'[1]Scheduling Worksheet'!$Q$1:$Q$65536,0)),VLOOKUP($C28,'[1]Scheduling Worksheet'!$Q$1:$X$65536,7,FALSE),"")</f>
        <v>Vg-Lector</v>
      </c>
      <c r="Y28" s="47" t="str">
        <f>IF(ISNUMBER(MATCH($C28,'[1]Scheduling Worksheet'!$R$1:$R$65536,0)),VLOOKUP($C28,'[1]Scheduling Worksheet'!$R$1:$X$65536,6,FALSE),"")</f>
        <v/>
      </c>
      <c r="Z28" s="47" t="str">
        <f>IF(ISNUMBER(MATCH($C28,'[1]Scheduling Worksheet'!$S$1:$S$65536,0)),VLOOKUP($C28,'[1]Scheduling Worksheet'!$S$1:$X$65536,5,FALSE),"")</f>
        <v/>
      </c>
      <c r="AA28" s="228" t="str">
        <f>IF(ISNUMBER(MATCH($C28,'[1]Scheduling Worksheet'!$T$1:$T$65536,0)),VLOOKUP($C28,'[1]Scheduling Worksheet'!$T$1:$X$65536,4,FALSE),"")</f>
        <v/>
      </c>
      <c r="AB28" s="47" t="str">
        <f>IF(ISNUMBER(MATCH($C28,'[1]Scheduling Worksheet'!$U$1:$U$65536,0)),VLOOKUP($C28,'[1]Scheduling Worksheet'!$U$1:$X$65536,3,FALSE),"")</f>
        <v/>
      </c>
      <c r="AC28" s="53" t="str">
        <f>IF(ISNUMBER(MATCH($C28,'[1]Scheduling Worksheet'!$V$1:$V$65536,0)),VLOOKUP($C28,'[1]Scheduling Worksheet'!$V$1:$X$65536,3,FALSE),"")</f>
        <v/>
      </c>
      <c r="AD28" s="18"/>
      <c r="AE28" s="33"/>
      <c r="AF28" s="25" t="str">
        <f t="shared" si="16"/>
        <v>Kutac, Jason</v>
      </c>
      <c r="AG28" s="51" t="str">
        <f t="shared" si="17"/>
        <v>Vg, 7:30</v>
      </c>
      <c r="AH28" s="43" t="str">
        <f>IF(ISNUMBER(MATCH($C28,[2]LECTORS!$D$1:$D$65546,0)),VLOOKUP($C28,[2]LECTORS!$D$1:$Q$65546,7,FALSE),"")</f>
        <v>512-497-4909</v>
      </c>
      <c r="AI28" s="26" t="str">
        <f>IF($AJ28="y",IF(ISNUMBER(MATCH($C28,[2]LECTORS!$D$1:$D$65546,0)),VLOOKUP($C28,[2]LECTORS!$D$1:$Q$65546,6,FALSE),""),"")</f>
        <v>jasonkutac1701@yahoo.com</v>
      </c>
      <c r="AJ28" s="27" t="s">
        <v>45</v>
      </c>
      <c r="AK28" s="16">
        <f t="shared" si="18"/>
        <v>3</v>
      </c>
      <c r="AL28" s="14">
        <f>IF(ISNUMBER(MATCH($C28,[2]LECTORS!$D$1:$D$65546,0)),VLOOKUP($C28,[2]LECTORS!$D$1:$Q$65546,12,FALSE),"")</f>
        <v>4</v>
      </c>
      <c r="AM28" s="16">
        <f t="shared" si="19"/>
        <v>3</v>
      </c>
      <c r="AN28" s="13" t="str">
        <f>IF(ISNUMBER(MATCH($C28,[2]LECTORS!$D$1:$D$65546,0)),VLOOKUP($C28,[2]LECTORS!$D$1:$S$65546,14,FALSE),"")</f>
        <v>Choir</v>
      </c>
      <c r="AO28" s="14" t="str">
        <f>IF(ISNUMBER(MATCH($C28,[2]LECTORS!$D$1:$D$65546,0)),VLOOKUP($C28,[2]LECTORS!$D$1:$S$65546,15,FALSE),"")</f>
        <v>Choir; prefers once a month but will do more if needed.</v>
      </c>
      <c r="AP28" s="14">
        <f>IF(ISNUMBER(MATCH($C28,[2]LECTORS!$D$1:$D$65546,0)),VLOOKUP($C28,[2]LECTORS!$D$1:$S$65546,16,FALSE),"")</f>
        <v>0</v>
      </c>
      <c r="AQ28" s="14" t="str">
        <f>IF(ISNUMBER(MATCH($C28,[2]LECTORS!$D$1:$D$65546,0)),VLOOKUP($C28,[2]LECTORS!$D$1:$Q$65546,6,FALSE),"")</f>
        <v>jasonkutac1701@yahoo.com</v>
      </c>
      <c r="AR28" s="35" t="str">
        <f>_xlfn.XLOOKUP(C28,'[2]EIM check'!$A:$A,'[2]EIM check'!$C:$C,"none",2)</f>
        <v>Expires 2026/06</v>
      </c>
      <c r="AS28" s="2"/>
      <c r="BA28" s="4" t="str">
        <f t="shared" si="20"/>
        <v>LEC</v>
      </c>
    </row>
    <row r="29" spans="1:53" s="4" customFormat="1" ht="19.95" customHeight="1" x14ac:dyDescent="0.25">
      <c r="A29" s="76" t="str">
        <f>_xlfn.XLOOKUP(C29,[2]LECTORS!$D:$D,[2]LECTORS!$Q:$Q,"")</f>
        <v>EM</v>
      </c>
      <c r="B29" s="63" t="str">
        <f>IF(ISNUMBER(MATCH($C29,[2]LECTORS!$D$1:$D$65546,0)),VLOOKUP($C29,[2]LECTORS!$D$1:$Q$65546,11,FALSE),"")</f>
        <v>Vg, 7:30, 9:30,</v>
      </c>
      <c r="C29" s="36" t="s">
        <v>18</v>
      </c>
      <c r="D29" s="103" t="str">
        <f>IF(ISNUMBER(MATCH($C29,'[1]Scheduling Worksheet'!$B$1:$B$65536,0)),VLOOKUP($C29,'[1]Scheduling Worksheet'!$B$1:$X$65536,22,FALSE),"")</f>
        <v/>
      </c>
      <c r="E29" s="47" t="str">
        <f>IF(ISNUMBER(MATCH($C29,'[1]Scheduling Worksheet'!$C$1:$C$65536,0)),VLOOKUP($C29,'[1]Scheduling Worksheet'!$C$1:$X$65536,21,FALSE),"")</f>
        <v>Vg-EM</v>
      </c>
      <c r="F29" s="47" t="str">
        <f>IF(ISNUMBER(MATCH($C29,'[1]Scheduling Worksheet'!$D$1:$D$65536,0)),VLOOKUP($C29,'[1]Scheduling Worksheet'!$D$1:$X$65536,20,FALSE),"")</f>
        <v>Vg-Lector</v>
      </c>
      <c r="G29" s="47" t="str">
        <f>IF(ISNUMBER(MATCH($C29,'[1]Scheduling Worksheet'!$E$1:$E$65536,0)),VLOOKUP($C29,'[1]Scheduling Worksheet'!$E$1:$X$65536,19,FALSE),"")</f>
        <v/>
      </c>
      <c r="H29" s="228" t="str">
        <f>IF(ISNUMBER(MATCH($C29,'[1]Scheduling Worksheet'!$F$1:$F$65536,0)),VLOOKUP($C29,'[1]Scheduling Worksheet'!$F$1:$X$65536,19,FALSE),"")</f>
        <v/>
      </c>
      <c r="I29" s="48" t="str">
        <f>IF(ISNUMBER(MATCH($C29,'[1]Scheduling Worksheet'!$G$1:$G$65536,0)),VLOOKUP($C29,'[1]Scheduling Worksheet'!$G$1:$X$65536,17,FALSE),"")</f>
        <v/>
      </c>
      <c r="J29" s="52" t="str">
        <f>IF(ISNUMBER(MATCH($C29,'[1]Scheduling Worksheet'!$H$1:$H$65536,0)),VLOOKUP($C29,'[1]Scheduling Worksheet'!$H$1:$X$65536,16,FALSE),"")</f>
        <v>Vg-EM</v>
      </c>
      <c r="K29" s="47" t="str">
        <f>IF(ISNUMBER(MATCH($C29,'[1]Scheduling Worksheet'!$I$1:$I$65536,0)),VLOOKUP($C29,'[1]Scheduling Worksheet'!$I$1:$X$65536,15,FALSE),"")</f>
        <v/>
      </c>
      <c r="L29" s="47" t="str">
        <f>IF(ISNUMBER(MATCH($C29,'[1]Scheduling Worksheet'!$J$1:$J$65536,0)),VLOOKUP($C29,'[1]Scheduling Worksheet'!$J$1:$X$65536,14,FALSE),"")</f>
        <v>Vg-CUP</v>
      </c>
      <c r="M29" s="48" t="str">
        <f>IF(ISNUMBER(MATCH($C29,'[1]Scheduling Worksheet'!$K$1:$K$65536,0)),VLOOKUP($C29,'[1]Scheduling Worksheet'!$K$1:$X$65536,13,FALSE),"")</f>
        <v/>
      </c>
      <c r="N29" s="102"/>
      <c r="O29" s="49"/>
      <c r="P29"/>
      <c r="Q29" s="55" t="str">
        <f t="shared" si="14"/>
        <v>Vg, 7:30, 9:30,</v>
      </c>
      <c r="R29" s="9" t="str">
        <f t="shared" si="15"/>
        <v>Pulich, Joyce</v>
      </c>
      <c r="S29" s="47" t="str">
        <f>IF(ISNUMBER(MATCH($C29,'[1]Scheduling Worksheet'!$L$1:$L$65536,0)),VLOOKUP($C29,'[1]Scheduling Worksheet'!$L$1:$X$65536,12,FALSE),"")</f>
        <v/>
      </c>
      <c r="T29" s="47" t="str">
        <f>IF(ISNUMBER(MATCH($C29,'[1]Scheduling Worksheet'!$M$1:$M$65536,0)),VLOOKUP($C29,'[1]Scheduling Worksheet'!$M$1:$X$65536,11,FALSE),"")</f>
        <v>Vg-EM</v>
      </c>
      <c r="U29" s="47" t="str">
        <f>IF(ISNUMBER(MATCH($C29,'[1]Scheduling Worksheet'!$N$1:$N$65536,0)),VLOOKUP($C29,'[1]Scheduling Worksheet'!$N$1:$X$65536,10,FALSE),"")</f>
        <v>Vg-EM</v>
      </c>
      <c r="V29" s="47" t="str">
        <f>IF(ISNUMBER(MATCH($C29,'[1]Scheduling Worksheet'!$O$1:$O$65536,0)),VLOOKUP($C29,'[1]Scheduling Worksheet'!$O$1:$X$65536,9,FALSE),"")</f>
        <v/>
      </c>
      <c r="W29" s="51" t="str">
        <f>IF(ISNUMBER(MATCH($C29,'[1]Scheduling Worksheet'!$P$1:$P$65536,0)),VLOOKUP($C29,'[1]Scheduling Worksheet'!$P$1:$X$65536,8,FALSE),"")</f>
        <v>Vg-Lector</v>
      </c>
      <c r="X29" s="51" t="str">
        <f>IF(ISNUMBER(MATCH($C29,'[1]Scheduling Worksheet'!$Q$1:$Q$65536,0)),VLOOKUP($C29,'[1]Scheduling Worksheet'!$Q$1:$X$65536,7,FALSE),"")</f>
        <v/>
      </c>
      <c r="Y29" s="47" t="str">
        <f>IF(ISNUMBER(MATCH($C29,'[1]Scheduling Worksheet'!$R$1:$R$65536,0)),VLOOKUP($C29,'[1]Scheduling Worksheet'!$R$1:$X$65536,6,FALSE),"")</f>
        <v>Vg-Lector</v>
      </c>
      <c r="Z29" s="47" t="str">
        <f>IF(ISNUMBER(MATCH($C29,'[1]Scheduling Worksheet'!$S$1:$S$65536,0)),VLOOKUP($C29,'[1]Scheduling Worksheet'!$S$1:$X$65536,5,FALSE),"")</f>
        <v/>
      </c>
      <c r="AA29" s="228" t="str">
        <f>IF(ISNUMBER(MATCH($C29,'[1]Scheduling Worksheet'!$T$1:$T$65536,0)),VLOOKUP($C29,'[1]Scheduling Worksheet'!$T$1:$X$65536,4,FALSE),"")</f>
        <v/>
      </c>
      <c r="AB29" s="47" t="str">
        <f>IF(ISNUMBER(MATCH($C29,'[1]Scheduling Worksheet'!$U$1:$U$65536,0)),VLOOKUP($C29,'[1]Scheduling Worksheet'!$U$1:$X$65536,3,FALSE),"")</f>
        <v/>
      </c>
      <c r="AC29" s="53" t="str">
        <f>IF(ISNUMBER(MATCH($C29,'[1]Scheduling Worksheet'!$V$1:$V$65536,0)),VLOOKUP($C29,'[1]Scheduling Worksheet'!$V$1:$X$65536,3,FALSE),"")</f>
        <v/>
      </c>
      <c r="AD29" s="18"/>
      <c r="AE29" s="33"/>
      <c r="AF29" s="25" t="str">
        <f t="shared" si="16"/>
        <v>Pulich, Joyce</v>
      </c>
      <c r="AG29" s="51" t="str">
        <f t="shared" si="17"/>
        <v>Vg, 7:30, 9:30,</v>
      </c>
      <c r="AH29" s="43" t="str">
        <f>IF(ISNUMBER(MATCH($C29,[2]LECTORS!$D$1:$D$65546,0)),VLOOKUP($C29,[2]LECTORS!$D$1:$Q$65546,7,FALSE),"")</f>
        <v>512-448-0904</v>
      </c>
      <c r="AI29" s="26" t="str">
        <f>IF($AJ29="y",IF(ISNUMBER(MATCH($C29,[2]LECTORS!$D$1:$D$65546,0)),VLOOKUP($C29,[2]LECTORS!$D$1:$Q$65546,6,FALSE),""),"")</f>
        <v>joycepulich@sbcglobal.net</v>
      </c>
      <c r="AJ29" s="27" t="s">
        <v>45</v>
      </c>
      <c r="AK29" s="16">
        <f t="shared" si="18"/>
        <v>3</v>
      </c>
      <c r="AL29" s="14">
        <f>IF(ISNUMBER(MATCH($C29,[2]LECTORS!$D$1:$D$65546,0)),VLOOKUP($C29,[2]LECTORS!$D$1:$Q$65546,12,FALSE),"")</f>
        <v>8</v>
      </c>
      <c r="AM29" s="16">
        <f t="shared" si="19"/>
        <v>7</v>
      </c>
      <c r="AN29" s="13" t="str">
        <f>IF(ISNUMBER(MATCH($C29,[2]LECTORS!$D$1:$D$65546,0)),VLOOKUP($C29,[2]LECTORS!$D$1:$S$65546,14,FALSE),"")</f>
        <v>EM</v>
      </c>
      <c r="AO29" s="14" t="str">
        <f>IF(ISNUMBER(MATCH($C29,[2]LECTORS!$D$1:$D$65546,0)),VLOOKUP($C29,[2]LECTORS!$D$1:$S$65546,15,FALSE),"")</f>
        <v xml:space="preserve"> Schedule with husband Warren</v>
      </c>
      <c r="AP29" s="14" t="s">
        <v>49</v>
      </c>
      <c r="AQ29" s="14" t="str">
        <f>IF(ISNUMBER(MATCH($C29,[2]LECTORS!$D$1:$D$65546,0)),VLOOKUP($C29,[2]LECTORS!$D$1:$Q$65546,6,FALSE),"")</f>
        <v>joycepulich@sbcglobal.net</v>
      </c>
      <c r="AR29" s="35" t="str">
        <f>_xlfn.XLOOKUP(C29,'[2]EIM check'!$A:$A,'[2]EIM check'!$C:$C,"none",2)</f>
        <v>Expires 2026/04</v>
      </c>
      <c r="AS29" s="2"/>
      <c r="BA29" s="4" t="str">
        <f t="shared" si="20"/>
        <v>Vg, 7:30, 9:30,</v>
      </c>
    </row>
    <row r="30" spans="1:53" s="4" customFormat="1" ht="19.95" customHeight="1" x14ac:dyDescent="0.3">
      <c r="A30" s="76">
        <f>_xlfn.XLOOKUP(C30,[2]LECTORS!$D:$D,[2]LECTORS!$Q:$Q,"")</f>
        <v>0</v>
      </c>
      <c r="B30" s="63" t="str">
        <f>IF(ISNUMBER(MATCH($C30,[2]LECTORS!$D$1:$D$65546,0)),VLOOKUP($C30,[2]LECTORS!$D$1:$Q$65546,11,FALSE),"")</f>
        <v>Vg, 5, or any English</v>
      </c>
      <c r="C30" s="38" t="s">
        <v>103</v>
      </c>
      <c r="D30" s="103" t="str">
        <f>IF(ISNUMBER(MATCH($C30,'[1]Scheduling Worksheet'!$B$1:$B$65536,0)),VLOOKUP($C30,'[1]Scheduling Worksheet'!$B$1:$X$65536,22,FALSE),"")</f>
        <v>Vg-Lector</v>
      </c>
      <c r="E30" s="47" t="str">
        <f>IF(ISNUMBER(MATCH($C30,'[1]Scheduling Worksheet'!$C$1:$C$65536,0)),VLOOKUP($C30,'[1]Scheduling Worksheet'!$C$1:$X$65536,21,FALSE),"")</f>
        <v/>
      </c>
      <c r="F30" s="47" t="str">
        <f>IF(ISNUMBER(MATCH($C30,'[1]Scheduling Worksheet'!$D$1:$D$65536,0)),VLOOKUP($C30,'[1]Scheduling Worksheet'!$D$1:$X$65536,20,FALSE),"")</f>
        <v/>
      </c>
      <c r="G30" s="47" t="str">
        <f>IF(ISNUMBER(MATCH($C30,'[1]Scheduling Worksheet'!$E$1:$E$65536,0)),VLOOKUP($C30,'[1]Scheduling Worksheet'!$E$1:$X$65536,19,FALSE),"")</f>
        <v>Vg-Lector</v>
      </c>
      <c r="H30" s="228" t="str">
        <f>IF(ISNUMBER(MATCH($C30,'[1]Scheduling Worksheet'!$F$1:$F$65536,0)),VLOOKUP($C30,'[1]Scheduling Worksheet'!$F$1:$X$65536,19,FALSE),"")</f>
        <v/>
      </c>
      <c r="I30" s="47" t="str">
        <f>IF(ISNUMBER(MATCH($C30,'[1]Scheduling Worksheet'!$G$1:$G$65536,0)),VLOOKUP($C30,'[1]Scheduling Worksheet'!$G$1:$X$65536,17,FALSE),"")</f>
        <v/>
      </c>
      <c r="J30" s="52" t="str">
        <f>IF(ISNUMBER(MATCH($C30,'[1]Scheduling Worksheet'!$H$1:$H$65536,0)),VLOOKUP($C30,'[1]Scheduling Worksheet'!$H$1:$X$65536,16,FALSE),"")</f>
        <v/>
      </c>
      <c r="K30" s="47" t="str">
        <f>IF(ISNUMBER(MATCH($C30,'[1]Scheduling Worksheet'!$I$1:$I$65536,0)),VLOOKUP($C30,'[1]Scheduling Worksheet'!$I$1:$X$65536,15,FALSE),"")</f>
        <v>Vg-Lector</v>
      </c>
      <c r="L30" s="47" t="str">
        <f>IF(ISNUMBER(MATCH($C30,'[1]Scheduling Worksheet'!$J$1:$J$65536,0)),VLOOKUP($C30,'[1]Scheduling Worksheet'!$J$1:$X$65536,14,FALSE),"")</f>
        <v/>
      </c>
      <c r="M30" s="47" t="str">
        <f>IF(ISNUMBER(MATCH($C30,'[1]Scheduling Worksheet'!$K$1:$K$65536,0)),VLOOKUP($C30,'[1]Scheduling Worksheet'!$K$1:$X$65536,13,FALSE),"")</f>
        <v/>
      </c>
      <c r="N30" s="102"/>
      <c r="O30" s="49"/>
      <c r="P30"/>
      <c r="Q30" s="55" t="str">
        <f t="shared" si="14"/>
        <v>Vg, 5, or any English</v>
      </c>
      <c r="R30" s="9" t="str">
        <f t="shared" si="15"/>
        <v>Kemp, Hal</v>
      </c>
      <c r="S30" s="47" t="str">
        <f>IF(ISNUMBER(MATCH($C30,'[1]Scheduling Worksheet'!$L$1:$L$65536,0)),VLOOKUP($C30,'[1]Scheduling Worksheet'!$L$1:$X$65536,12,FALSE),"")</f>
        <v/>
      </c>
      <c r="T30" s="47" t="str">
        <f>IF(ISNUMBER(MATCH($C30,'[1]Scheduling Worksheet'!$M$1:$M$65536,0)),VLOOKUP($C30,'[1]Scheduling Worksheet'!$M$1:$X$65536,11,FALSE),"")</f>
        <v>5:00-Lector</v>
      </c>
      <c r="U30" s="47" t="str">
        <f>IF(ISNUMBER(MATCH($C30,'[1]Scheduling Worksheet'!$N$1:$N$65536,0)),VLOOKUP($C30,'[1]Scheduling Worksheet'!$N$1:$X$65536,10,FALSE),"")</f>
        <v/>
      </c>
      <c r="V30" s="47" t="str">
        <f>IF(ISNUMBER(MATCH($C30,'[1]Scheduling Worksheet'!$O$1:$O$65536,0)),VLOOKUP($C30,'[1]Scheduling Worksheet'!$O$1:$X$65536,9,FALSE),"")</f>
        <v/>
      </c>
      <c r="W30" s="51" t="str">
        <f>IF(ISNUMBER(MATCH($C30,'[1]Scheduling Worksheet'!$P$1:$P$65536,0)),VLOOKUP($C30,'[1]Scheduling Worksheet'!$P$1:$X$65536,8,FALSE),"")</f>
        <v/>
      </c>
      <c r="X30" s="51" t="str">
        <f>IF(ISNUMBER(MATCH($C30,'[1]Scheduling Worksheet'!$Q$1:$Q$65536,0)),VLOOKUP($C30,'[1]Scheduling Worksheet'!$Q$1:$X$65536,7,FALSE),"")</f>
        <v/>
      </c>
      <c r="Y30" s="47" t="str">
        <f>IF(ISNUMBER(MATCH($C30,'[1]Scheduling Worksheet'!$R$1:$R$65536,0)),VLOOKUP($C30,'[1]Scheduling Worksheet'!$R$1:$X$65536,6,FALSE),"")</f>
        <v/>
      </c>
      <c r="Z30" s="47" t="str">
        <f>IF(ISNUMBER(MATCH($C30,'[1]Scheduling Worksheet'!$S$1:$S$65536,0)),VLOOKUP($C30,'[1]Scheduling Worksheet'!$S$1:$X$65536,5,FALSE),"")</f>
        <v>7:30-Lector</v>
      </c>
      <c r="AA30" s="228" t="str">
        <f>IF(ISNUMBER(MATCH($C30,'[1]Scheduling Worksheet'!$T$1:$T$65536,0)),VLOOKUP($C30,'[1]Scheduling Worksheet'!$T$1:$X$65536,4,FALSE),"")</f>
        <v/>
      </c>
      <c r="AB30" s="47" t="str">
        <f>IF(ISNUMBER(MATCH(#REF!,'[1]Scheduling Worksheet'!$U$1:$U$65536,0)),VLOOKUP(#REF!,'[1]Scheduling Worksheet'!$U$1:$X$65536,3,FALSE),"")</f>
        <v/>
      </c>
      <c r="AC30" s="53" t="str">
        <f>IF(ISNUMBER(MATCH(#REF!,'[1]Scheduling Worksheet'!$V$1:$V$65536,0)),VLOOKUP(#REF!,'[1]Scheduling Worksheet'!$V$1:$X$65536,3,FALSE),"")</f>
        <v/>
      </c>
      <c r="AD30" s="18"/>
      <c r="AE30" s="33"/>
      <c r="AF30" s="25" t="str">
        <f t="shared" si="16"/>
        <v>Kemp, Hal</v>
      </c>
      <c r="AG30" s="51" t="str">
        <f t="shared" si="17"/>
        <v>Vg, 5, or any English</v>
      </c>
      <c r="AH30" s="43" t="str">
        <f>IF(ISNUMBER(MATCH($C30,[2]LECTORS!$D$1:$D$65546,0)),VLOOKUP($C30,[2]LECTORS!$D$1:$Q$65546,7,FALSE),"")</f>
        <v>512-963-1964</v>
      </c>
      <c r="AI30" s="26" t="str">
        <f>IF($AJ30="y",IF(ISNUMBER(MATCH($C30,[2]LECTORS!$D$1:$D$65546,0)),VLOOKUP($C30,[2]LECTORS!$D$1:$Q$65546,6,FALSE),""),"")</f>
        <v>hakemp2000@yahoo.com</v>
      </c>
      <c r="AJ30" s="27" t="s">
        <v>45</v>
      </c>
      <c r="AK30" s="16">
        <f t="shared" si="18"/>
        <v>4</v>
      </c>
      <c r="AL30" s="14">
        <f>IF(ISNUMBER(MATCH($C30,[2]LECTORS!$D$1:$D$65546,0)),VLOOKUP($C30,[2]LECTORS!$D$1:$Q$65546,12,FALSE),"")</f>
        <v>0</v>
      </c>
      <c r="AM30" s="16">
        <f t="shared" si="19"/>
        <v>4</v>
      </c>
      <c r="AN30" s="13">
        <f>IF(ISNUMBER(MATCH($C30,[2]LECTORS!$D$1:$D$65546,0)),VLOOKUP($C30,[2]LECTORS!$D$1:$S$65546,14,FALSE),"")</f>
        <v>0</v>
      </c>
      <c r="AO30" s="14" t="str">
        <f>IF(ISNUMBER(MATCH($C30,[2]LECTORS!$D$1:$D$65546,0)),VLOOKUP($C30,[2]LECTORS!$D$1:$S$65546,15,FALSE),"")</f>
        <v>Newly Baptised 2023/04.</v>
      </c>
      <c r="AP30" s="14" t="s">
        <v>107</v>
      </c>
      <c r="AQ30" s="14" t="str">
        <f>IF(ISNUMBER(MATCH($C30,[2]LECTORS!$D$1:$D$65546,0)),VLOOKUP($C30,[2]LECTORS!$D$1:$Q$65546,6,FALSE),"")</f>
        <v>hakemp2000@yahoo.com</v>
      </c>
      <c r="AR30" s="35" t="str">
        <f>_xlfn.XLOOKUP(C30,'[2]EIM check'!$A:$A,'[2]EIM check'!$C:$C,"none",2)</f>
        <v>Expires 2026/02</v>
      </c>
      <c r="AS30" s="2"/>
      <c r="BA30" s="4" t="str">
        <f t="shared" si="20"/>
        <v>LEC</v>
      </c>
    </row>
    <row r="31" spans="1:53" s="223" customFormat="1" ht="19.95" customHeight="1" x14ac:dyDescent="0.25">
      <c r="A31" s="199"/>
      <c r="B31" s="200">
        <v>8</v>
      </c>
      <c r="C31" s="201"/>
      <c r="D31" s="202"/>
      <c r="E31" s="203"/>
      <c r="F31" s="203"/>
      <c r="G31" s="203"/>
      <c r="H31" s="203"/>
      <c r="I31" s="203"/>
      <c r="J31" s="204"/>
      <c r="K31" s="203"/>
      <c r="L31" s="203"/>
      <c r="M31" s="205"/>
      <c r="N31" s="206"/>
      <c r="O31" s="207"/>
      <c r="P31" s="208"/>
      <c r="Q31" s="209"/>
      <c r="R31" s="210"/>
      <c r="S31" s="203"/>
      <c r="T31" s="203"/>
      <c r="U31" s="203"/>
      <c r="V31" s="203"/>
      <c r="W31" s="211"/>
      <c r="X31" s="211"/>
      <c r="Y31" s="203"/>
      <c r="Z31" s="203"/>
      <c r="AA31" s="203"/>
      <c r="AB31" s="203"/>
      <c r="AC31" s="212"/>
      <c r="AD31" s="213"/>
      <c r="AE31" s="214"/>
      <c r="AF31" s="215"/>
      <c r="AG31" s="211"/>
      <c r="AH31" s="200"/>
      <c r="AI31" s="216"/>
      <c r="AJ31" s="217"/>
      <c r="AK31" s="218"/>
      <c r="AL31" s="219"/>
      <c r="AM31" s="218"/>
      <c r="AN31" s="220"/>
      <c r="AO31" s="219"/>
      <c r="AP31" s="219"/>
      <c r="AQ31" s="219"/>
      <c r="AR31" s="221"/>
      <c r="AS31" s="222"/>
    </row>
    <row r="32" spans="1:53" s="4" customFormat="1" ht="19.95" customHeight="1" x14ac:dyDescent="0.25">
      <c r="A32" s="76" t="str">
        <f>_xlfn.XLOOKUP(C32,[2]LECTORS!$D:$D,[2]LECTORS!$Q:$Q,"")</f>
        <v>EM</v>
      </c>
      <c r="B32" s="193" t="str">
        <f>IF(ISNUMBER(MATCH($C32,[2]LECTORS!$D$1:$D$65546,0)),VLOOKUP($C32,[2]LECTORS!$D$1:$Q$65546,11,FALSE),"")</f>
        <v>9:30,</v>
      </c>
      <c r="C32" s="11" t="s">
        <v>19</v>
      </c>
      <c r="D32" s="103" t="str">
        <f>IF(ISNUMBER(MATCH($C32,'[1]Scheduling Worksheet'!$B$1:$B$65536,0)),VLOOKUP($C32,'[1]Scheduling Worksheet'!$B$1:$X$65536,22,FALSE),"")</f>
        <v>9:30-EM</v>
      </c>
      <c r="E32" s="47" t="str">
        <f>IF(ISNUMBER(MATCH($C32,'[1]Scheduling Worksheet'!$C$1:$C$65536,0)),VLOOKUP($C32,'[1]Scheduling Worksheet'!$C$1:$X$65536,21,FALSE),"")</f>
        <v/>
      </c>
      <c r="F32" s="47" t="str">
        <f>IF(ISNUMBER(MATCH($C32,'[1]Scheduling Worksheet'!$D$1:$D$65536,0)),VLOOKUP($C32,'[1]Scheduling Worksheet'!$D$1:$X$65536,20,FALSE),"")</f>
        <v>9:30-Lector</v>
      </c>
      <c r="G32" s="47" t="str">
        <f>IF(ISNUMBER(MATCH($C32,'[1]Scheduling Worksheet'!$E$1:$E$65536,0)),VLOOKUP($C32,'[1]Scheduling Worksheet'!$E$1:$X$65536,19,FALSE),"")</f>
        <v/>
      </c>
      <c r="H32" s="228" t="str">
        <f>IF(ISNUMBER(MATCH($C32,'[1]Scheduling Worksheet'!$F$1:$F$65536,0)),VLOOKUP($C32,'[1]Scheduling Worksheet'!$F$1:$X$65536,19,FALSE),"")</f>
        <v/>
      </c>
      <c r="I32" s="47" t="str">
        <f>IF(ISNUMBER(MATCH($C32,'[1]Scheduling Worksheet'!$G$1:$G$65536,0)),VLOOKUP($C32,'[1]Scheduling Worksheet'!$G$1:$X$65536,17,FALSE),"")</f>
        <v>9:30-EM</v>
      </c>
      <c r="J32" s="47" t="str">
        <f>IF(ISNUMBER(MATCH($C32,'[1]Scheduling Worksheet'!$H$1:$H$65536,0)),VLOOKUP($C32,'[1]Scheduling Worksheet'!$H$1:$X$65536,16,FALSE),"")</f>
        <v/>
      </c>
      <c r="K32" s="47" t="str">
        <f>IF(ISNUMBER(MATCH($C32,'[1]Scheduling Worksheet'!$I$1:$I$65536,0)),VLOOKUP($C32,'[1]Scheduling Worksheet'!$I$1:$X$65536,15,FALSE),"")</f>
        <v>9:30-EM</v>
      </c>
      <c r="L32" s="47" t="str">
        <f>IF(ISNUMBER(MATCH($C32,'[1]Scheduling Worksheet'!$J$1:$J$65536,0)),VLOOKUP($C32,'[1]Scheduling Worksheet'!$J$1:$X$65536,14,FALSE),"")</f>
        <v/>
      </c>
      <c r="M32" s="47" t="str">
        <f>IF(ISNUMBER(MATCH($C32,'[1]Scheduling Worksheet'!$K$1:$K$65536,0)),VLOOKUP($C32,'[1]Scheduling Worksheet'!$K$1:$X$65536,13,FALSE),"")</f>
        <v/>
      </c>
      <c r="N32" s="102"/>
      <c r="O32" s="49"/>
      <c r="P32"/>
      <c r="Q32" s="55" t="str">
        <f t="shared" ref="Q32:Q47" si="21">$B32</f>
        <v>9:30,</v>
      </c>
      <c r="R32" s="9" t="str">
        <f t="shared" ref="R32:R47" si="22">$C32</f>
        <v>Cartwright, Jim</v>
      </c>
      <c r="S32" s="47" t="str">
        <f>IF(ISNUMBER(MATCH($C32,'[1]Scheduling Worksheet'!$L$1:$L$65536,0)),VLOOKUP($C32,'[1]Scheduling Worksheet'!$L$1:$X$65536,12,FALSE),"")</f>
        <v>9:30-EM</v>
      </c>
      <c r="T32" s="47" t="str">
        <f>IF(ISNUMBER(MATCH($C32,'[1]Scheduling Worksheet'!$M$1:$M$65536,0)),VLOOKUP($C32,'[1]Scheduling Worksheet'!$M$1:$X$65536,11,FALSE),"")</f>
        <v/>
      </c>
      <c r="U32" s="47" t="str">
        <f>IF(ISNUMBER(MATCH($C32,'[1]Scheduling Worksheet'!$N$1:$N$65536,0)),VLOOKUP($C32,'[1]Scheduling Worksheet'!$N$1:$X$65536,10,FALSE),"")</f>
        <v>9:30-Lector</v>
      </c>
      <c r="V32" s="47" t="str">
        <f>IF(ISNUMBER(MATCH($C32,'[1]Scheduling Worksheet'!$O$1:$O$65536,0)),VLOOKUP($C32,'[1]Scheduling Worksheet'!$O$1:$X$65536,9,FALSE),"")</f>
        <v/>
      </c>
      <c r="W32" s="51" t="str">
        <f>IF(ISNUMBER(MATCH($C32,'[1]Scheduling Worksheet'!$P$1:$P$65536,0)),VLOOKUP($C32,'[1]Scheduling Worksheet'!$P$1:$X$65536,8,FALSE),"")</f>
        <v>9:30-EM</v>
      </c>
      <c r="X32" s="51" t="str">
        <f>IF(ISNUMBER(MATCH($C32,'[1]Scheduling Worksheet'!$Q$1:$Q$65536,0)),VLOOKUP($C32,'[1]Scheduling Worksheet'!$Q$1:$X$65536,7,FALSE),"")</f>
        <v/>
      </c>
      <c r="Y32" s="47" t="str">
        <f>IF(ISNUMBER(MATCH($C32,'[1]Scheduling Worksheet'!$R$1:$R$65536,0)),VLOOKUP($C32,'[1]Scheduling Worksheet'!$R$1:$X$65536,6,FALSE),"")</f>
        <v/>
      </c>
      <c r="Z32" s="47" t="str">
        <f>IF(ISNUMBER(MATCH($C32,'[1]Scheduling Worksheet'!$S$1:$S$65536,0)),VLOOKUP($C32,'[1]Scheduling Worksheet'!$S$1:$X$65536,5,FALSE),"")</f>
        <v/>
      </c>
      <c r="AA32" s="228" t="str">
        <f>IF(ISNUMBER(MATCH($C32,'[1]Scheduling Worksheet'!$T$1:$T$65536,0)),VLOOKUP($C32,'[1]Scheduling Worksheet'!$T$1:$X$65536,4,FALSE),"")</f>
        <v/>
      </c>
      <c r="AB32" s="47" t="str">
        <f>IF(ISNUMBER(MATCH($C32,'[1]Scheduling Worksheet'!$U$1:$U$65536,0)),VLOOKUP($C32,'[1]Scheduling Worksheet'!$U$1:$X$65536,3,FALSE),"")</f>
        <v/>
      </c>
      <c r="AC32" s="53" t="str">
        <f>IF(ISNUMBER(MATCH($C32,'[1]Scheduling Worksheet'!$V$1:$V$65536,0)),VLOOKUP($C32,'[1]Scheduling Worksheet'!$V$1:$X$65536,3,FALSE),"")</f>
        <v/>
      </c>
      <c r="AD32" s="18"/>
      <c r="AE32" s="33"/>
      <c r="AF32" s="25" t="str">
        <f t="shared" ref="AF32:AF47" si="23">$C32</f>
        <v>Cartwright, Jim</v>
      </c>
      <c r="AG32" s="51" t="str">
        <f t="shared" ref="AG32:AG47" si="24">$B32</f>
        <v>9:30,</v>
      </c>
      <c r="AH32" s="43" t="str">
        <f>IF(ISNUMBER(MATCH($C32,[2]LECTORS!$D$1:$D$65546,0)),VLOOKUP($C32,[2]LECTORS!$D$1:$Q$65546,7,FALSE),"")</f>
        <v>512-736-9189</v>
      </c>
      <c r="AI32" s="26" t="str">
        <f>IF($AJ32="y",IF(ISNUMBER(MATCH($C32,[2]LECTORS!$D$1:$D$65546,0)),VLOOKUP($C32,[2]LECTORS!$D$1:$Q$65546,6,FALSE),""),"")</f>
        <v>jim-cartwright@sbcglobal.net</v>
      </c>
      <c r="AJ32" s="27" t="s">
        <v>45</v>
      </c>
      <c r="AK32" s="16">
        <f t="shared" ref="AK32:AK47" si="25">COUNTIF($E32:$AE32,"*-Lector")</f>
        <v>2</v>
      </c>
      <c r="AL32" s="14" t="str">
        <f>IF(ISNUMBER(MATCH($C32,[2]LECTORS!$D$1:$D$65546,0)),VLOOKUP($C32,[2]LECTORS!$D$1:$Q$65546,12,FALSE),"")</f>
        <v>8</v>
      </c>
      <c r="AM32" s="16">
        <f t="shared" ref="AM32:AM47" si="26">COUNTIF($E32:$AE32,"*-EM")+AK32</f>
        <v>6</v>
      </c>
      <c r="AN32" s="13" t="str">
        <f>IF(ISNUMBER(MATCH($C32,[2]LECTORS!$D$1:$D$65546,0)),VLOOKUP($C32,[2]LECTORS!$D$1:$S$65546,14,FALSE),"")</f>
        <v>EM</v>
      </c>
      <c r="AO32" s="14" t="str">
        <f>IF(ISNUMBER(MATCH($C32,[2]LECTORS!$D$1:$D$65546,0)),VLOOKUP($C32,[2]LECTORS!$D$1:$S$65546,15,FALSE),"")</f>
        <v>Schedule with Benilde Rocha</v>
      </c>
      <c r="AP32" s="14">
        <f>IF(ISNUMBER(MATCH($C32,[2]LECTORS!$D$1:$D$65546,0)),VLOOKUP($C32,[2]LECTORS!$D$1:$S$65546,16,FALSE),"")</f>
        <v>0</v>
      </c>
      <c r="AQ32" s="14" t="str">
        <f>IF(ISNUMBER(MATCH($C32,[2]LECTORS!$D$1:$D$65546,0)),VLOOKUP($C32,[2]LECTORS!$D$1:$Q$65546,6,FALSE),"")</f>
        <v>jim-cartwright@sbcglobal.net</v>
      </c>
      <c r="AR32" s="35" t="str">
        <f>_xlfn.XLOOKUP(C32,'[2]EIM check'!$A:$A,'[2]EIM check'!$C:$C,"none",2)</f>
        <v>Expires 2024/05</v>
      </c>
      <c r="AS32" s="2"/>
      <c r="BA32" s="4" t="str">
        <f t="shared" ref="BA32:BA43" si="27">IF($AN32="EM",$B32,"LEC")</f>
        <v>9:30,</v>
      </c>
    </row>
    <row r="33" spans="1:85" s="4" customFormat="1" ht="19.95" customHeight="1" x14ac:dyDescent="0.25">
      <c r="A33" s="76" t="str">
        <f>_xlfn.XLOOKUP(C33,[2]LECTORS!$D:$D,[2]LECTORS!$Q:$Q,"")</f>
        <v/>
      </c>
      <c r="B33" s="63" t="str">
        <f>IF(ISNUMBER(MATCH($C33,[2]LECTORS!$D$1:$D$65546,0)),VLOOKUP($C33,[2]LECTORS!$D$1:$Q$65546,11,FALSE),"")</f>
        <v>9:30,</v>
      </c>
      <c r="C33" s="194" t="s">
        <v>117</v>
      </c>
      <c r="D33" s="103" t="str">
        <f>IF(ISNUMBER(MATCH($C33,'[1]Scheduling Worksheet'!$B$1:$B$65536,0)),VLOOKUP($C33,'[1]Scheduling Worksheet'!$B$1:$X$65536,22,FALSE),"")</f>
        <v/>
      </c>
      <c r="E33" s="47" t="str">
        <f>IF(ISNUMBER(MATCH($C33,'[1]Scheduling Worksheet'!$C$1:$C$65536,0)),VLOOKUP($C33,'[1]Scheduling Worksheet'!$C$1:$X$65536,21,FALSE),"")</f>
        <v/>
      </c>
      <c r="F33" s="47" t="str">
        <f>IF(ISNUMBER(MATCH($C33,'[1]Scheduling Worksheet'!$D$1:$D$65536,0)),VLOOKUP($C33,'[1]Scheduling Worksheet'!$D$1:$X$65536,20,FALSE),"")</f>
        <v>9:30-Lector</v>
      </c>
      <c r="G33" s="47" t="str">
        <f>IF(ISNUMBER(MATCH($C33,'[1]Scheduling Worksheet'!$E$1:$E$65536,0)),VLOOKUP($C33,'[1]Scheduling Worksheet'!$E$1:$X$65536,19,FALSE),"")</f>
        <v/>
      </c>
      <c r="H33" s="48" t="str">
        <f>IF(ISNUMBER(MATCH($C33,'[1]Scheduling Worksheet'!$F$1:$F$65536,0)),VLOOKUP($C33,'[1]Scheduling Worksheet'!$F$1:$X$65536,19,FALSE),"")</f>
        <v/>
      </c>
      <c r="I33" s="48" t="str">
        <f>IF(ISNUMBER(MATCH($C33,'[1]Scheduling Worksheet'!$G$1:$G$65536,0)),VLOOKUP($C33,'[1]Scheduling Worksheet'!$G$1:$X$65536,17,FALSE),"")</f>
        <v/>
      </c>
      <c r="J33" s="47" t="str">
        <f>IF(ISNUMBER(MATCH($C33,'[1]Scheduling Worksheet'!$H$1:$H$65536,0)),VLOOKUP($C33,'[1]Scheduling Worksheet'!$H$1:$X$65536,16,FALSE),"")</f>
        <v/>
      </c>
      <c r="K33" s="47" t="str">
        <f>IF(ISNUMBER(MATCH($C33,'[1]Scheduling Worksheet'!$I$1:$I$65536,0)),VLOOKUP($C33,'[1]Scheduling Worksheet'!$I$1:$X$65536,15,FALSE),"")</f>
        <v/>
      </c>
      <c r="L33" s="47" t="str">
        <f>IF(ISNUMBER(MATCH($C33,'[1]Scheduling Worksheet'!$J$1:$J$65536,0)),VLOOKUP($C33,'[1]Scheduling Worksheet'!$J$1:$X$65536,14,FALSE),"")</f>
        <v/>
      </c>
      <c r="M33" s="47" t="str">
        <f>IF(ISNUMBER(MATCH($C33,'[1]Scheduling Worksheet'!$K$1:$K$65536,0)),VLOOKUP($C33,'[1]Scheduling Worksheet'!$K$1:$X$65536,13,FALSE),"")</f>
        <v/>
      </c>
      <c r="N33" s="102"/>
      <c r="O33" s="49"/>
      <c r="P33"/>
      <c r="Q33" s="55" t="str">
        <f t="shared" si="21"/>
        <v>9:30,</v>
      </c>
      <c r="R33" s="9" t="str">
        <f t="shared" si="22"/>
        <v>Zarnowski, Andy*</v>
      </c>
      <c r="S33" s="47" t="str">
        <f>IF(ISNUMBER(MATCH($C33,'[1]Scheduling Worksheet'!$L$1:$L$65536,0)),VLOOKUP($C33,'[1]Scheduling Worksheet'!$L$1:$X$65536,12,FALSE),"")</f>
        <v>9:30-Lector</v>
      </c>
      <c r="T33" s="47" t="str">
        <f>IF(ISNUMBER(MATCH($C33,'[1]Scheduling Worksheet'!$M$1:$M$65536,0)),VLOOKUP($C33,'[1]Scheduling Worksheet'!$M$1:$X$65536,11,FALSE),"")</f>
        <v/>
      </c>
      <c r="U33" s="47" t="str">
        <f>IF(ISNUMBER(MATCH($C33,'[1]Scheduling Worksheet'!$N$1:$N$65536,0)),VLOOKUP($C33,'[1]Scheduling Worksheet'!$N$1:$X$65536,10,FALSE),"")</f>
        <v/>
      </c>
      <c r="V33" s="47" t="str">
        <f>IF(ISNUMBER(MATCH($C33,'[1]Scheduling Worksheet'!$O$1:$O$65536,0)),VLOOKUP($C33,'[1]Scheduling Worksheet'!$O$1:$X$65536,9,FALSE),"")</f>
        <v/>
      </c>
      <c r="W33" s="51" t="str">
        <f>IF(ISNUMBER(MATCH($C33,'[1]Scheduling Worksheet'!$P$1:$P$65536,0)),VLOOKUP($C33,'[1]Scheduling Worksheet'!$P$1:$X$65536,8,FALSE),"")</f>
        <v/>
      </c>
      <c r="X33" s="51" t="str">
        <f>IF(ISNUMBER(MATCH($C33,'[1]Scheduling Worksheet'!$Q$1:$Q$65536,0)),VLOOKUP($C33,'[1]Scheduling Worksheet'!$Q$1:$X$65536,7,FALSE),"")</f>
        <v/>
      </c>
      <c r="Y33" s="47" t="str">
        <f>IF(ISNUMBER(MATCH($C33,'[1]Scheduling Worksheet'!$R$1:$R$65536,0)),VLOOKUP($C33,'[1]Scheduling Worksheet'!$R$1:$X$65536,6,FALSE),"")</f>
        <v/>
      </c>
      <c r="Z33" s="47" t="str">
        <f>IF(ISNUMBER(MATCH($C33,'[1]Scheduling Worksheet'!$S$1:$S$65536,0)),VLOOKUP($C33,'[1]Scheduling Worksheet'!$S$1:$X$65536,5,FALSE),"")</f>
        <v/>
      </c>
      <c r="AA33" s="228" t="str">
        <f>IF(ISNUMBER(MATCH($C33,'[1]Scheduling Worksheet'!$T$1:$T$65536,0)),VLOOKUP($C33,'[1]Scheduling Worksheet'!$T$1:$X$65536,4,FALSE),"")</f>
        <v/>
      </c>
      <c r="AB33" s="47" t="str">
        <f>IF(ISNUMBER(MATCH($C33,'[1]Scheduling Worksheet'!$U$1:$U$65536,0)),VLOOKUP($C33,'[1]Scheduling Worksheet'!$U$1:$X$65536,3,FALSE),"")</f>
        <v/>
      </c>
      <c r="AC33" s="53" t="str">
        <f>IF(ISNUMBER(MATCH($C33,'[1]Scheduling Worksheet'!$V$1:$V$65536,0)),VLOOKUP($C33,'[1]Scheduling Worksheet'!$V$1:$X$65536,3,FALSE),"")</f>
        <v/>
      </c>
      <c r="AD33" s="18"/>
      <c r="AE33" s="33"/>
      <c r="AF33" s="25" t="str">
        <f t="shared" si="23"/>
        <v>Zarnowski, Andy*</v>
      </c>
      <c r="AG33" s="51" t="str">
        <f t="shared" si="24"/>
        <v>9:30,</v>
      </c>
      <c r="AH33" s="43" t="str">
        <f>IF(ISNUMBER(MATCH($C33,[2]LECTORS!$D$1:$D$65546,0)),VLOOKUP($C33,[2]LECTORS!$D$1:$Q$65546,7,FALSE),"")</f>
        <v>708-446-8579</v>
      </c>
      <c r="AI33" s="26" t="str">
        <f>IF($AJ33="y",IF(ISNUMBER(MATCH($C33,[2]LECTORS!$D$1:$D$65546,0)),VLOOKUP($C33,[2]LECTORS!$D$1:$Q$65546,6,FALSE),""),"")</f>
        <v>Zarnowski94@gmail.com</v>
      </c>
      <c r="AJ33" s="27" t="s">
        <v>45</v>
      </c>
      <c r="AK33" s="16">
        <f t="shared" si="25"/>
        <v>2</v>
      </c>
      <c r="AL33" s="14">
        <f>IF(ISNUMBER(MATCH($C33,[2]LECTORS!$D$1:$D$65546,0)),VLOOKUP($C33,[2]LECTORS!$D$1:$Q$65546,12,FALSE),"")</f>
        <v>0</v>
      </c>
      <c r="AM33" s="16">
        <f t="shared" si="26"/>
        <v>2</v>
      </c>
      <c r="AN33" s="13">
        <f>IF(ISNUMBER(MATCH($C33,[2]LECTORS!$D$1:$D$65546,0)),VLOOKUP($C33,[2]LECTORS!$D$1:$S$65546,14,FALSE),"")</f>
        <v>0</v>
      </c>
      <c r="AO33" s="14" t="str">
        <f>IF(ISNUMBER(MATCH($C33,[2]LECTORS!$D$1:$D$65546,0)),VLOOKUP($C33,[2]LECTORS!$D$1:$S$65546,15,FALSE),"")</f>
        <v>yes to email on schedule</v>
      </c>
      <c r="AP33" s="14">
        <f>IF(ISNUMBER(MATCH($C33,[2]LECTORS!$D$1:$D$65546,0)),VLOOKUP($C33,[2]LECTORS!$D$1:$S$65546,16,FALSE),"")</f>
        <v>0</v>
      </c>
      <c r="AQ33" s="14" t="str">
        <f>IF(ISNUMBER(MATCH($C33,[2]LECTORS!$D$1:$D$65546,0)),VLOOKUP($C33,[2]LECTORS!$D$1:$Q$65546,6,FALSE),"")</f>
        <v>Zarnowski94@gmail.com</v>
      </c>
      <c r="AR33" s="35" t="str">
        <f>_xlfn.XLOOKUP(C33,'[2]EIM check'!$A:$A,'[2]EIM check'!$C:$C,"none",2)</f>
        <v>Not in System</v>
      </c>
      <c r="AS33" s="2"/>
      <c r="BA33" s="4" t="str">
        <f t="shared" si="27"/>
        <v>LEC</v>
      </c>
    </row>
    <row r="34" spans="1:85" s="4" customFormat="1" ht="19.95" customHeight="1" x14ac:dyDescent="0.25">
      <c r="A34" s="76">
        <f>_xlfn.XLOOKUP(C34,[2]LECTORS!$D:$D,[2]LECTORS!$Q:$Q,"")</f>
        <v>0</v>
      </c>
      <c r="B34" s="63" t="str">
        <f>IF(ISNUMBER(MATCH($C34,[2]LECTORS!$D$1:$D$65546,0)),VLOOKUP($C34,[2]LECTORS!$D$1:$Q$65546,11,FALSE),"")</f>
        <v>9:30, 7:30, 11:15, Vg, 5</v>
      </c>
      <c r="C34" s="99" t="s">
        <v>29</v>
      </c>
      <c r="D34" s="103" t="str">
        <f>IF(ISNUMBER(MATCH($C34,'[1]Scheduling Worksheet'!$B$1:$B$65536,0)),VLOOKUP($C34,'[1]Scheduling Worksheet'!$B$1:$X$65536,22,FALSE),"")</f>
        <v/>
      </c>
      <c r="E34" s="47" t="str">
        <f>IF(ISNUMBER(MATCH($C34,'[1]Scheduling Worksheet'!$C$1:$C$65536,0)),VLOOKUP($C34,'[1]Scheduling Worksheet'!$C$1:$X$65536,21,FALSE),"")</f>
        <v/>
      </c>
      <c r="F34" s="47" t="str">
        <f>IF(ISNUMBER(MATCH($C34,'[1]Scheduling Worksheet'!$D$1:$D$65536,0)),VLOOKUP($C34,'[1]Scheduling Worksheet'!$D$1:$X$65536,20,FALSE),"")</f>
        <v/>
      </c>
      <c r="G34" s="47" t="str">
        <f>IF(ISNUMBER(MATCH($C34,'[1]Scheduling Worksheet'!$E$1:$E$65536,0)),VLOOKUP($C34,'[1]Scheduling Worksheet'!$E$1:$X$65536,19,FALSE),"")</f>
        <v>5:00-Lector</v>
      </c>
      <c r="H34" s="228" t="str">
        <f>IF(ISNUMBER(MATCH($C34,'[1]Scheduling Worksheet'!$F$1:$F$65536,0)),VLOOKUP($C34,'[1]Scheduling Worksheet'!$F$1:$X$65536,19,FALSE),"")</f>
        <v/>
      </c>
      <c r="I34" s="51" t="str">
        <f>IF(ISNUMBER(MATCH($C34,'[1]Scheduling Worksheet'!$G$1:$G$65536,0)),VLOOKUP($C34,'[1]Scheduling Worksheet'!$G$1:$X$65536,17,FALSE),"")</f>
        <v/>
      </c>
      <c r="J34" s="47" t="str">
        <f>IF(ISNUMBER(MATCH($C34,'[1]Scheduling Worksheet'!$H$1:$H$65536,0)),VLOOKUP($C34,'[1]Scheduling Worksheet'!$H$1:$X$65536,16,FALSE),"")</f>
        <v/>
      </c>
      <c r="K34" s="48" t="str">
        <f>IF(ISNUMBER(MATCH($C34,'[1]Scheduling Worksheet'!$I$1:$I$65536,0)),VLOOKUP($C34,'[1]Scheduling Worksheet'!$I$1:$X$65536,15,FALSE),"")</f>
        <v/>
      </c>
      <c r="L34" s="47" t="str">
        <f>IF(ISNUMBER(MATCH($C34,'[1]Scheduling Worksheet'!$J$1:$J$65536,0)),VLOOKUP($C34,'[1]Scheduling Worksheet'!$J$1:$X$65536,14,FALSE),"")</f>
        <v/>
      </c>
      <c r="M34" s="47" t="str">
        <f>IF(ISNUMBER(MATCH($C34,'[1]Scheduling Worksheet'!$K$1:$K$65536,0)),VLOOKUP($C34,'[1]Scheduling Worksheet'!$K$1:$X$65536,13,FALSE),"")</f>
        <v/>
      </c>
      <c r="N34" s="102"/>
      <c r="O34" s="49"/>
      <c r="P34"/>
      <c r="Q34" s="55" t="str">
        <f t="shared" si="21"/>
        <v>9:30, 7:30, 11:15, Vg, 5</v>
      </c>
      <c r="R34" s="9" t="str">
        <f t="shared" si="22"/>
        <v>Reyes, Ellen</v>
      </c>
      <c r="S34" s="47" t="str">
        <f>IF(ISNUMBER(MATCH($C34,'[1]Scheduling Worksheet'!$L$1:$L$65536,0)),VLOOKUP($C34,'[1]Scheduling Worksheet'!$L$1:$X$65536,12,FALSE),"")</f>
        <v>9:30-Lector</v>
      </c>
      <c r="T34" s="47" t="str">
        <f>IF(ISNUMBER(MATCH($C34,'[1]Scheduling Worksheet'!$M$1:$M$65536,0)),VLOOKUP($C34,'[1]Scheduling Worksheet'!$M$1:$X$65536,11,FALSE),"")</f>
        <v/>
      </c>
      <c r="U34" s="47" t="str">
        <f>IF(ISNUMBER(MATCH($C34,'[1]Scheduling Worksheet'!$N$1:$N$65536,0)),VLOOKUP($C34,'[1]Scheduling Worksheet'!$N$1:$X$65536,10,FALSE),"")</f>
        <v/>
      </c>
      <c r="V34" s="47" t="str">
        <f>IF(ISNUMBER(MATCH($C34,'[1]Scheduling Worksheet'!$O$1:$O$65536,0)),VLOOKUP($C34,'[1]Scheduling Worksheet'!$O$1:$X$65536,9,FALSE),"")</f>
        <v/>
      </c>
      <c r="W34" s="51" t="str">
        <f>IF(ISNUMBER(MATCH($C34,'[1]Scheduling Worksheet'!$P$1:$P$65536,0)),VLOOKUP($C34,'[1]Scheduling Worksheet'!$P$1:$X$65536,8,FALSE),"")</f>
        <v/>
      </c>
      <c r="X34" s="64" t="str">
        <f>IF(ISNUMBER(MATCH($C34,'[1]Scheduling Worksheet'!$Q$1:$Q$65536,0)),VLOOKUP($C34,'[1]Scheduling Worksheet'!$Q$1:$X$65536,7,FALSE),"")</f>
        <v/>
      </c>
      <c r="Y34" s="48" t="str">
        <f>IF(ISNUMBER(MATCH($C34,'[1]Scheduling Worksheet'!$R$1:$R$65536,0)),VLOOKUP($C34,'[1]Scheduling Worksheet'!$R$1:$X$65536,6,FALSE),"")</f>
        <v/>
      </c>
      <c r="Z34" s="47" t="str">
        <f>IF(ISNUMBER(MATCH($C34,'[1]Scheduling Worksheet'!$S$1:$S$65536,0)),VLOOKUP($C34,'[1]Scheduling Worksheet'!$S$1:$X$65536,5,FALSE),"")</f>
        <v/>
      </c>
      <c r="AA34" s="228" t="str">
        <f>IF(ISNUMBER(MATCH($C34,'[1]Scheduling Worksheet'!$T$1:$T$65536,0)),VLOOKUP($C34,'[1]Scheduling Worksheet'!$T$1:$X$65536,4,FALSE),"")</f>
        <v/>
      </c>
      <c r="AB34" s="47" t="str">
        <f>IF(ISNUMBER(MATCH($C34,'[1]Scheduling Worksheet'!$U$1:$U$65536,0)),VLOOKUP($C34,'[1]Scheduling Worksheet'!$U$1:$X$65536,3,FALSE),"")</f>
        <v/>
      </c>
      <c r="AC34" s="53" t="str">
        <f>IF(ISNUMBER(MATCH($C34,'[1]Scheduling Worksheet'!$V$1:$V$65536,0)),VLOOKUP($C34,'[1]Scheduling Worksheet'!$V$1:$X$65536,3,FALSE),"")</f>
        <v/>
      </c>
      <c r="AD34" s="18"/>
      <c r="AE34" s="33"/>
      <c r="AF34" s="25" t="str">
        <f t="shared" si="23"/>
        <v>Reyes, Ellen</v>
      </c>
      <c r="AG34" s="51" t="str">
        <f t="shared" si="24"/>
        <v>9:30, 7:30, 11:15, Vg, 5</v>
      </c>
      <c r="AH34" s="43" t="str">
        <f>IF(ISNUMBER(MATCH($C34,[2]LECTORS!$D$1:$D$65546,0)),VLOOKUP($C34,[2]LECTORS!$D$1:$Q$65546,7,FALSE),"")</f>
        <v>512-293-9690</v>
      </c>
      <c r="AI34" s="26" t="str">
        <f>IF($AJ34="y",IF(ISNUMBER(MATCH($C34,[2]LECTORS!$D$1:$D$65546,0)),VLOOKUP($C34,[2]LECTORS!$D$1:$Q$65546,6,FALSE),""),"")</f>
        <v>eelnreyes@yahoo.com</v>
      </c>
      <c r="AJ34" s="27" t="s">
        <v>45</v>
      </c>
      <c r="AK34" s="16">
        <f t="shared" si="25"/>
        <v>2</v>
      </c>
      <c r="AL34" s="14">
        <f>IF(ISNUMBER(MATCH($C34,[2]LECTORS!$D$1:$D$65546,0)),VLOOKUP($C34,[2]LECTORS!$D$1:$Q$65546,12,FALSE),"")</f>
        <v>8</v>
      </c>
      <c r="AM34" s="16">
        <f t="shared" si="26"/>
        <v>2</v>
      </c>
      <c r="AN34" s="13">
        <f>IF(ISNUMBER(MATCH($C34,[2]LECTORS!$D$1:$D$65546,0)),VLOOKUP($C34,[2]LECTORS!$D$1:$S$65546,14,FALSE),"")</f>
        <v>0</v>
      </c>
      <c r="AO34" s="14" t="str">
        <f>IF(ISNUMBER(MATCH($C34,[2]LECTORS!$D$1:$D$65546,0)),VLOOKUP($C34,[2]LECTORS!$D$1:$S$65546,15,FALSE),"")</f>
        <v>Can do 7:30 once a month</v>
      </c>
      <c r="AP34" s="14">
        <f>IF(ISNUMBER(MATCH($C34,[2]LECTORS!$D$1:$D$65546,0)),VLOOKUP($C34,[2]LECTORS!$D$1:$S$65546,16,FALSE),"")</f>
        <v>0</v>
      </c>
      <c r="AQ34" s="14" t="str">
        <f>IF(ISNUMBER(MATCH($C34,[2]LECTORS!$D$1:$D$65546,0)),VLOOKUP($C34,[2]LECTORS!$D$1:$Q$65546,6,FALSE),"")</f>
        <v>eelnreyes@yahoo.com</v>
      </c>
      <c r="AR34" s="35" t="str">
        <f>_xlfn.XLOOKUP(C34,'[2]EIM check'!$A:$A,'[2]EIM check'!$C:$C,"none",2)</f>
        <v>Expires 2024/07</v>
      </c>
      <c r="AS34" s="2"/>
      <c r="BA34" s="4" t="str">
        <f t="shared" si="27"/>
        <v>LEC</v>
      </c>
    </row>
    <row r="35" spans="1:85" s="4" customFormat="1" ht="19.95" customHeight="1" x14ac:dyDescent="0.25">
      <c r="A35" s="76">
        <f>_xlfn.XLOOKUP(C35,[2]LECTORS!$D:$D,[2]LECTORS!$Q:$Q,"")</f>
        <v>0</v>
      </c>
      <c r="B35" s="43" t="str">
        <f>IF(ISNUMBER(MATCH($C35,[2]LECTORS!$D$1:$D$65546,0)),VLOOKUP($C35,[2]LECTORS!$D$1:$Q$65546,11,FALSE),"")</f>
        <v>9:30, 11:15,</v>
      </c>
      <c r="C35" s="26" t="s">
        <v>78</v>
      </c>
      <c r="D35" s="103" t="str">
        <f>IF(ISNUMBER(MATCH($C35,'[1]Scheduling Worksheet'!$B$1:$B$65536,0)),VLOOKUP($C35,'[1]Scheduling Worksheet'!$B$1:$X$65536,22,FALSE),"")</f>
        <v/>
      </c>
      <c r="E35" s="47" t="str">
        <f>IF(ISNUMBER(MATCH($C35,'[1]Scheduling Worksheet'!$C$1:$C$65536,0)),VLOOKUP($C35,'[1]Scheduling Worksheet'!$C$1:$X$65536,21,FALSE),"")</f>
        <v/>
      </c>
      <c r="F35" s="47" t="str">
        <f>IF(ISNUMBER(MATCH($C35,'[1]Scheduling Worksheet'!$D$1:$D$65536,0)),VLOOKUP($C35,'[1]Scheduling Worksheet'!$D$1:$X$65536,20,FALSE),"")</f>
        <v/>
      </c>
      <c r="G35" s="47" t="str">
        <f>IF(ISNUMBER(MATCH($C35,'[1]Scheduling Worksheet'!$E$1:$E$65536,0)),VLOOKUP($C35,'[1]Scheduling Worksheet'!$E$1:$X$65536,19,FALSE),"")</f>
        <v>9:30-Lector</v>
      </c>
      <c r="H35" s="228" t="str">
        <f>IF(ISNUMBER(MATCH($C35,'[1]Scheduling Worksheet'!$F$1:$F$65536,0)),VLOOKUP($C35,'[1]Scheduling Worksheet'!$F$1:$X$65536,19,FALSE),"")</f>
        <v/>
      </c>
      <c r="I35" s="47" t="str">
        <f>IF(ISNUMBER(MATCH($C35,'[1]Scheduling Worksheet'!$G$1:$G$65536,0)),VLOOKUP($C35,'[1]Scheduling Worksheet'!$G$1:$X$65536,17,FALSE),"")</f>
        <v/>
      </c>
      <c r="J35" s="47" t="str">
        <f>IF(ISNUMBER(MATCH($C35,'[1]Scheduling Worksheet'!$H$1:$H$65536,0)),VLOOKUP($C35,'[1]Scheduling Worksheet'!$H$1:$X$65536,16,FALSE),"")</f>
        <v/>
      </c>
      <c r="K35" s="47" t="str">
        <f>IF(ISNUMBER(MATCH($C35,'[1]Scheduling Worksheet'!$I$1:$I$65536,0)),VLOOKUP($C35,'[1]Scheduling Worksheet'!$I$1:$X$65536,15,FALSE),"")</f>
        <v/>
      </c>
      <c r="L35" s="47" t="str">
        <f>IF(ISNUMBER(MATCH($C35,'[1]Scheduling Worksheet'!$J$1:$J$65536,0)),VLOOKUP($C35,'[1]Scheduling Worksheet'!$J$1:$X$65536,14,FALSE),"")</f>
        <v/>
      </c>
      <c r="M35" s="47" t="str">
        <f>IF(ISNUMBER(MATCH($C35,'[1]Scheduling Worksheet'!$K$1:$K$65536,0)),VLOOKUP($C35,'[1]Scheduling Worksheet'!$K$1:$X$65536,13,FALSE),"")</f>
        <v/>
      </c>
      <c r="N35" s="102"/>
      <c r="O35" s="49"/>
      <c r="P35"/>
      <c r="Q35" s="55" t="str">
        <f t="shared" si="21"/>
        <v>9:30, 11:15,</v>
      </c>
      <c r="R35" s="9" t="str">
        <f t="shared" si="22"/>
        <v>Gonzalez, Mary</v>
      </c>
      <c r="S35" s="47" t="str">
        <f>IF(ISNUMBER(MATCH($C35,'[1]Scheduling Worksheet'!$L$1:$L$65536,0)),VLOOKUP($C35,'[1]Scheduling Worksheet'!$L$1:$X$65536,12,FALSE),"")</f>
        <v/>
      </c>
      <c r="T35" s="47" t="str">
        <f>IF(ISNUMBER(MATCH($C35,'[1]Scheduling Worksheet'!$M$1:$M$65536,0)),VLOOKUP($C35,'[1]Scheduling Worksheet'!$M$1:$X$65536,11,FALSE),"")</f>
        <v/>
      </c>
      <c r="U35" s="47" t="str">
        <f>IF(ISNUMBER(MATCH($C35,'[1]Scheduling Worksheet'!$N$1:$N$65536,0)),VLOOKUP($C35,'[1]Scheduling Worksheet'!$N$1:$X$65536,10,FALSE),"")</f>
        <v>9:30-Lector</v>
      </c>
      <c r="V35" s="47" t="str">
        <f>IF(ISNUMBER(MATCH($C35,'[1]Scheduling Worksheet'!$O$1:$O$65536,0)),VLOOKUP($C35,'[1]Scheduling Worksheet'!$O$1:$X$65536,9,FALSE),"")</f>
        <v/>
      </c>
      <c r="W35" s="51" t="str">
        <f>IF(ISNUMBER(MATCH($C35,'[1]Scheduling Worksheet'!$P$1:$P$65536,0)),VLOOKUP($C35,'[1]Scheduling Worksheet'!$P$1:$X$65536,8,FALSE),"")</f>
        <v/>
      </c>
      <c r="X35" s="51" t="str">
        <f>IF(ISNUMBER(MATCH($C35,'[1]Scheduling Worksheet'!$Q$1:$Q$65536,0)),VLOOKUP($C35,'[1]Scheduling Worksheet'!$Q$1:$X$65536,7,FALSE),"")</f>
        <v/>
      </c>
      <c r="Y35" s="47" t="str">
        <f>IF(ISNUMBER(MATCH($C35,'[1]Scheduling Worksheet'!$R$1:$R$65536,0)),VLOOKUP($C35,'[1]Scheduling Worksheet'!$R$1:$X$65536,6,FALSE),"")</f>
        <v/>
      </c>
      <c r="Z35" s="47" t="str">
        <f>IF(ISNUMBER(MATCH($C35,'[1]Scheduling Worksheet'!$S$1:$S$65536,0)),VLOOKUP($C35,'[1]Scheduling Worksheet'!$S$1:$X$65536,5,FALSE),"")</f>
        <v/>
      </c>
      <c r="AA35" s="228" t="str">
        <f>IF(ISNUMBER(MATCH($C35,'[1]Scheduling Worksheet'!$T$1:$T$65536,0)),VLOOKUP($C35,'[1]Scheduling Worksheet'!$T$1:$X$65536,4,FALSE),"")</f>
        <v/>
      </c>
      <c r="AB35" s="47" t="str">
        <f>IF(ISNUMBER(MATCH($C35,'[1]Scheduling Worksheet'!$U$1:$U$65536,0)),VLOOKUP($C35,'[1]Scheduling Worksheet'!$U$1:$X$65536,3,FALSE),"")</f>
        <v/>
      </c>
      <c r="AC35" s="53" t="str">
        <f>IF(ISNUMBER(MATCH($C35,'[1]Scheduling Worksheet'!$V$1:$V$65536,0)),VLOOKUP($C35,'[1]Scheduling Worksheet'!$V$1:$X$65536,3,FALSE),"")</f>
        <v/>
      </c>
      <c r="AD35" s="18"/>
      <c r="AE35" s="33"/>
      <c r="AF35" s="25" t="str">
        <f t="shared" si="23"/>
        <v>Gonzalez, Mary</v>
      </c>
      <c r="AG35" s="51" t="str">
        <f t="shared" si="24"/>
        <v>9:30, 11:15,</v>
      </c>
      <c r="AH35" s="43" t="str">
        <f>IF(ISNUMBER(MATCH($C35,[2]LECTORS!$D$1:$D$65546,0)),VLOOKUP($C35,[2]LECTORS!$D$1:$Q$65546,7,FALSE),"")</f>
        <v>512-426-3346</v>
      </c>
      <c r="AI35" s="26" t="str">
        <f>IF($AJ35="y",IF(ISNUMBER(MATCH($C35,[2]LECTORS!$D$1:$D$65546,0)),VLOOKUP($C35,[2]LECTORS!$D$1:$Q$65546,6,FALSE),""),"")</f>
        <v>mpg4418@gmail.com</v>
      </c>
      <c r="AJ35" s="27" t="s">
        <v>45</v>
      </c>
      <c r="AK35" s="16">
        <f t="shared" si="25"/>
        <v>2</v>
      </c>
      <c r="AL35" s="14" t="str">
        <f>IF(ISNUMBER(MATCH($C35,[2]LECTORS!$D$1:$D$65546,0)),VLOOKUP($C35,[2]LECTORS!$D$1:$Q$65546,12,FALSE),"")</f>
        <v>s</v>
      </c>
      <c r="AM35" s="16">
        <f t="shared" si="26"/>
        <v>2</v>
      </c>
      <c r="AN35" s="13">
        <f>IF(ISNUMBER(MATCH($C35,[2]LECTORS!$D$1:$D$65546,0)),VLOOKUP($C35,[2]LECTORS!$D$1:$S$65546,14,FALSE),"")</f>
        <v>0</v>
      </c>
      <c r="AO35" s="14">
        <f>IF(ISNUMBER(MATCH($C35,[2]LECTORS!$D$1:$D$65546,0)),VLOOKUP($C35,[2]LECTORS!$D$1:$S$65546,15,FALSE),"")</f>
        <v>0</v>
      </c>
      <c r="AP35" s="14">
        <f>IF(ISNUMBER(MATCH($C35,[2]LECTORS!$D$1:$D$65546,0)),VLOOKUP($C35,[2]LECTORS!$D$1:$S$65546,16,FALSE),"")</f>
        <v>0</v>
      </c>
      <c r="AQ35" s="14" t="str">
        <f>IF(ISNUMBER(MATCH($C35,[2]LECTORS!$D$1:$D$65546,0)),VLOOKUP($C35,[2]LECTORS!$D$1:$Q$65546,6,FALSE),"")</f>
        <v>mpg4418@gmail.com</v>
      </c>
      <c r="AR35" s="35" t="str">
        <f>_xlfn.XLOOKUP(C35,'[2]EIM check'!$A:$A,'[2]EIM check'!$C:$C,"none",2)</f>
        <v>Expires 2025/02</v>
      </c>
      <c r="AS35" s="2"/>
      <c r="BA35" s="4" t="str">
        <f t="shared" si="27"/>
        <v>LEC</v>
      </c>
    </row>
    <row r="36" spans="1:85" s="4" customFormat="1" ht="19.95" customHeight="1" x14ac:dyDescent="0.3">
      <c r="A36" s="76" t="str">
        <f>_xlfn.XLOOKUP(C36,[2]LECTORS!$D:$D,[2]LECTORS!$Q:$Q,"")</f>
        <v/>
      </c>
      <c r="B36" s="63" t="str">
        <f>IF(ISNUMBER(MATCH($C36,[2]LECTORS!$D$1:$D$65546,0)),VLOOKUP($C36,[2]LECTORS!$D$1:$Q$65546,11,FALSE),"")</f>
        <v>9:30, 7:30,</v>
      </c>
      <c r="C36" s="151" t="s">
        <v>113</v>
      </c>
      <c r="D36" s="103" t="str">
        <f>IF(ISNUMBER(MATCH($C36,'[1]Scheduling Worksheet'!$B$1:$B$65536,0)),VLOOKUP($C36,'[1]Scheduling Worksheet'!$B$1:$X$65536,22,FALSE),"")</f>
        <v/>
      </c>
      <c r="E36" s="47" t="str">
        <f>IF(ISNUMBER(MATCH($C36,'[1]Scheduling Worksheet'!$C$1:$C$65536,0)),VLOOKUP($C36,'[1]Scheduling Worksheet'!$C$1:$X$65536,21,FALSE),"")</f>
        <v>9:30-Lector</v>
      </c>
      <c r="F36" s="48" t="str">
        <f>IF(ISNUMBER(MATCH($C36,'[1]Scheduling Worksheet'!$D$1:$D$65536,0)),VLOOKUP($C36,'[1]Scheduling Worksheet'!$D$1:$X$65536,20,FALSE),"")</f>
        <v/>
      </c>
      <c r="G36" s="48" t="str">
        <f>IF(ISNUMBER(MATCH($C36,'[1]Scheduling Worksheet'!$E$1:$E$65536,0)),VLOOKUP($C36,'[1]Scheduling Worksheet'!$E$1:$X$65536,19,FALSE),"")</f>
        <v/>
      </c>
      <c r="H36" s="48" t="str">
        <f>IF(ISNUMBER(MATCH($C36,'[1]Scheduling Worksheet'!$F$1:$F$65536,0)),VLOOKUP($C36,'[1]Scheduling Worksheet'!$F$1:$X$65536,19,FALSE),"")</f>
        <v/>
      </c>
      <c r="I36" s="47" t="str">
        <f>IF(ISNUMBER(MATCH($C36,'[1]Scheduling Worksheet'!$G$1:$G$65536,0)),VLOOKUP($C36,'[1]Scheduling Worksheet'!$G$1:$X$65536,17,FALSE),"")</f>
        <v>7:30-Lector</v>
      </c>
      <c r="J36" s="47" t="str">
        <f>IF(ISNUMBER(MATCH($C36,'[1]Scheduling Worksheet'!$H$1:$H$65536,0)),VLOOKUP($C36,'[1]Scheduling Worksheet'!$H$1:$X$65536,16,FALSE),"")</f>
        <v/>
      </c>
      <c r="K36" s="48" t="str">
        <f>IF(ISNUMBER(MATCH($C36,'[1]Scheduling Worksheet'!$I$1:$I$65536,0)),VLOOKUP($C36,'[1]Scheduling Worksheet'!$I$1:$X$65536,15,FALSE),"")</f>
        <v/>
      </c>
      <c r="L36" s="48" t="str">
        <f>IF(ISNUMBER(MATCH($C36,'[1]Scheduling Worksheet'!$J$1:$J$65536,0)),VLOOKUP($C36,'[1]Scheduling Worksheet'!$J$1:$X$65536,14,FALSE),"")</f>
        <v/>
      </c>
      <c r="M36" s="47" t="str">
        <f>IF(ISNUMBER(MATCH($C36,'[1]Scheduling Worksheet'!$K$1:$K$65536,0)),VLOOKUP($C36,'[1]Scheduling Worksheet'!$K$1:$X$65536,13,FALSE),"")</f>
        <v/>
      </c>
      <c r="N36" s="102"/>
      <c r="O36" s="49"/>
      <c r="P36"/>
      <c r="Q36" s="55" t="str">
        <f t="shared" si="21"/>
        <v>9:30, 7:30,</v>
      </c>
      <c r="R36" s="9" t="str">
        <f t="shared" si="22"/>
        <v>Jones, Mattie*</v>
      </c>
      <c r="S36" s="47" t="str">
        <f>IF(ISNUMBER(MATCH($C36,'[1]Scheduling Worksheet'!$L$1:$L$65536,0)),VLOOKUP($C36,'[1]Scheduling Worksheet'!$L$1:$X$65536,12,FALSE),"")</f>
        <v/>
      </c>
      <c r="T36" s="47" t="str">
        <f>IF(ISNUMBER(MATCH($C36,'[1]Scheduling Worksheet'!$M$1:$M$65536,0)),VLOOKUP($C36,'[1]Scheduling Worksheet'!$M$1:$X$65536,11,FALSE),"")</f>
        <v>9:30-Lector</v>
      </c>
      <c r="U36" s="47" t="str">
        <f>IF(ISNUMBER(MATCH($C36,'[1]Scheduling Worksheet'!$N$1:$N$65536,0)),VLOOKUP($C36,'[1]Scheduling Worksheet'!$N$1:$X$65536,10,FALSE),"")</f>
        <v/>
      </c>
      <c r="V36" s="47" t="str">
        <f>IF(ISNUMBER(MATCH($C36,'[1]Scheduling Worksheet'!$O$1:$O$65536,0)),VLOOKUP($C36,'[1]Scheduling Worksheet'!$O$1:$X$65536,9,FALSE),"")</f>
        <v/>
      </c>
      <c r="W36" s="51" t="str">
        <f>IF(ISNUMBER(MATCH($C36,'[1]Scheduling Worksheet'!$P$1:$P$65536,0)),VLOOKUP($C36,'[1]Scheduling Worksheet'!$P$1:$X$65536,8,FALSE),"")</f>
        <v/>
      </c>
      <c r="X36" s="51" t="str">
        <f>IF(ISNUMBER(MATCH($C36,'[1]Scheduling Worksheet'!$Q$1:$Q$65536,0)),VLOOKUP($C36,'[1]Scheduling Worksheet'!$Q$1:$X$65536,7,FALSE),"")</f>
        <v/>
      </c>
      <c r="Y36" s="47" t="str">
        <f>IF(ISNUMBER(MATCH($C36,'[1]Scheduling Worksheet'!$R$1:$R$65536,0)),VLOOKUP($C36,'[1]Scheduling Worksheet'!$R$1:$X$65536,6,FALSE),"")</f>
        <v/>
      </c>
      <c r="Z36" s="47" t="str">
        <f>IF(ISNUMBER(MATCH($C36,'[1]Scheduling Worksheet'!$S$1:$S$65536,0)),VLOOKUP($C36,'[1]Scheduling Worksheet'!$S$1:$X$65536,5,FALSE),"")</f>
        <v/>
      </c>
      <c r="AA36" s="228" t="str">
        <f>IF(ISNUMBER(MATCH($C36,'[1]Scheduling Worksheet'!$T$1:$T$65536,0)),VLOOKUP($C36,'[1]Scheduling Worksheet'!$T$1:$X$65536,4,FALSE),"")</f>
        <v/>
      </c>
      <c r="AB36" s="47" t="str">
        <f>IF(ISNUMBER(MATCH($C36,'[1]Scheduling Worksheet'!$U$1:$U$65536,0)),VLOOKUP($C36,'[1]Scheduling Worksheet'!$U$1:$X$65536,3,FALSE),"")</f>
        <v/>
      </c>
      <c r="AC36" s="53" t="str">
        <f>IF(ISNUMBER(MATCH($C36,'[1]Scheduling Worksheet'!$V$1:$V$65536,0)),VLOOKUP($C36,'[1]Scheduling Worksheet'!$V$1:$X$65536,3,FALSE),"")</f>
        <v/>
      </c>
      <c r="AD36" s="18"/>
      <c r="AE36" s="33"/>
      <c r="AF36" s="25" t="str">
        <f t="shared" si="23"/>
        <v>Jones, Mattie*</v>
      </c>
      <c r="AG36" s="51" t="str">
        <f t="shared" si="24"/>
        <v>9:30, 7:30,</v>
      </c>
      <c r="AH36" s="43" t="str">
        <f>IF(ISNUMBER(MATCH($C36,[2]LECTORS!$D$1:$D$65546,0)),VLOOKUP($C36,[2]LECTORS!$D$1:$Q$65546,7,FALSE),"")</f>
        <v>325-374-1533</v>
      </c>
      <c r="AI36" s="26" t="str">
        <f>IF($AJ36="y",IF(ISNUMBER(MATCH($C36,[2]LECTORS!$D$1:$D$65546,0)),VLOOKUP($C36,[2]LECTORS!$D$1:$Q$65546,6,FALSE),""),"")</f>
        <v>mattijones4@gmail.com</v>
      </c>
      <c r="AJ36" s="27" t="s">
        <v>45</v>
      </c>
      <c r="AK36" s="16">
        <f t="shared" si="25"/>
        <v>3</v>
      </c>
      <c r="AL36" s="14">
        <f>IF(ISNUMBER(MATCH($C36,[2]LECTORS!$D$1:$D$65546,0)),VLOOKUP($C36,[2]LECTORS!$D$1:$Q$65546,12,FALSE),"")</f>
        <v>0</v>
      </c>
      <c r="AM36" s="16">
        <f t="shared" si="26"/>
        <v>3</v>
      </c>
      <c r="AN36" s="13">
        <f>IF(ISNUMBER(MATCH($C36,[2]LECTORS!$D$1:$D$65546,0)),VLOOKUP($C36,[2]LECTORS!$D$1:$S$65546,14,FALSE),"")</f>
        <v>0</v>
      </c>
      <c r="AO36" s="14">
        <f>IF(ISNUMBER(MATCH($C36,[2]LECTORS!$D$1:$D$65546,0)),VLOOKUP($C36,[2]LECTORS!$D$1:$S$65546,15,FALSE),"")</f>
        <v>0</v>
      </c>
      <c r="AP36" s="14">
        <f>IF(ISNUMBER(MATCH($C36,[2]LECTORS!$D$1:$D$65546,0)),VLOOKUP($C36,[2]LECTORS!$D$1:$S$65546,16,FALSE),"")</f>
        <v>0</v>
      </c>
      <c r="AQ36" s="14" t="str">
        <f>IF(ISNUMBER(MATCH($C36,[2]LECTORS!$D$1:$D$65546,0)),VLOOKUP($C36,[2]LECTORS!$D$1:$Q$65546,6,FALSE),"")</f>
        <v>mattijones4@gmail.com</v>
      </c>
      <c r="AR36" s="35" t="str">
        <f>_xlfn.XLOOKUP(C36,'[2]EIM check'!$A:$A,'[2]EIM check'!$C:$C,"none",2)</f>
        <v>Expires 2026-08</v>
      </c>
      <c r="AS36" s="2"/>
      <c r="BA36" s="4" t="str">
        <f t="shared" si="27"/>
        <v>LEC</v>
      </c>
    </row>
    <row r="37" spans="1:85" s="4" customFormat="1" ht="19.95" customHeight="1" x14ac:dyDescent="0.25">
      <c r="A37" s="76" t="str">
        <f>_xlfn.XLOOKUP(C37,[2]LECTORS!$D:$D,[2]LECTORS!$Q:$Q,"")</f>
        <v>EM</v>
      </c>
      <c r="B37" s="63" t="str">
        <f>IF(ISNUMBER(MATCH($C37,[2]LECTORS!$D$1:$D$65546,0)),VLOOKUP($C37,[2]LECTORS!$D$1:$Q$65546,11,FALSE),"")</f>
        <v>9:30,</v>
      </c>
      <c r="C37" s="11" t="s">
        <v>26</v>
      </c>
      <c r="D37" s="103" t="str">
        <f>IF(ISNUMBER(MATCH($C37,'[1]Scheduling Worksheet'!$B$1:$B$65536,0)),VLOOKUP($C37,'[1]Scheduling Worksheet'!$B$1:$X$65536,22,FALSE),"")</f>
        <v>9:30-CUP</v>
      </c>
      <c r="E37" s="48" t="str">
        <f>IF(ISNUMBER(MATCH($C37,'[1]Scheduling Worksheet'!$C$1:$C$65536,0)),VLOOKUP($C37,'[1]Scheduling Worksheet'!$C$1:$X$65536,21,FALSE),"")</f>
        <v/>
      </c>
      <c r="F37" s="47" t="str">
        <f>IF(ISNUMBER(MATCH($C37,'[1]Scheduling Worksheet'!$D$1:$D$65536,0)),VLOOKUP($C37,'[1]Scheduling Worksheet'!$D$1:$X$65536,20,FALSE),"")</f>
        <v>9:30-CUP</v>
      </c>
      <c r="G37" s="48" t="str">
        <f>IF(ISNUMBER(MATCH($C37,'[1]Scheduling Worksheet'!$E$1:$E$65536,0)),VLOOKUP($C37,'[1]Scheduling Worksheet'!$E$1:$X$65536,19,FALSE),"")</f>
        <v/>
      </c>
      <c r="H37" s="228" t="str">
        <f>IF(ISNUMBER(MATCH($C37,'[1]Scheduling Worksheet'!$F$1:$F$65536,0)),VLOOKUP($C37,'[1]Scheduling Worksheet'!$F$1:$X$65536,19,FALSE),"")</f>
        <v/>
      </c>
      <c r="I37" s="47" t="str">
        <f>IF(ISNUMBER(MATCH($C37,'[1]Scheduling Worksheet'!$G$1:$G$65536,0)),VLOOKUP($C37,'[1]Scheduling Worksheet'!$G$1:$X$65536,17,FALSE),"")</f>
        <v>9:30-Lector</v>
      </c>
      <c r="J37" s="47" t="str">
        <f>IF(ISNUMBER(MATCH($C37,'[1]Scheduling Worksheet'!$H$1:$H$65536,0)),VLOOKUP($C37,'[1]Scheduling Worksheet'!$H$1:$X$65536,16,FALSE),"")</f>
        <v>9:30-CUP</v>
      </c>
      <c r="K37" s="47" t="str">
        <f>IF(ISNUMBER(MATCH($C37,'[1]Scheduling Worksheet'!$I$1:$I$65536,0)),VLOOKUP($C37,'[1]Scheduling Worksheet'!$I$1:$X$65536,15,FALSE),"")</f>
        <v/>
      </c>
      <c r="L37" s="47" t="str">
        <f>IF(ISNUMBER(MATCH($C37,'[1]Scheduling Worksheet'!$J$1:$J$65536,0)),VLOOKUP($C37,'[1]Scheduling Worksheet'!$J$1:$X$65536,14,FALSE),"")</f>
        <v/>
      </c>
      <c r="M37" s="47" t="str">
        <f>IF(ISNUMBER(MATCH($C37,'[1]Scheduling Worksheet'!$K$1:$K$65536,0)),VLOOKUP($C37,'[1]Scheduling Worksheet'!$K$1:$X$65536,13,FALSE),"")</f>
        <v>9:30-EM</v>
      </c>
      <c r="N37" s="102"/>
      <c r="O37" s="49"/>
      <c r="P37"/>
      <c r="Q37" s="55" t="str">
        <f t="shared" si="21"/>
        <v>9:30,</v>
      </c>
      <c r="R37" s="9" t="str">
        <f t="shared" si="22"/>
        <v>Riojas, Rafael</v>
      </c>
      <c r="S37" s="48" t="str">
        <f>IF(ISNUMBER(MATCH($C37,'[1]Scheduling Worksheet'!$L$1:$L$65536,0)),VLOOKUP($C37,'[1]Scheduling Worksheet'!$L$1:$X$65536,12,FALSE),"")</f>
        <v/>
      </c>
      <c r="T37" s="47" t="str">
        <f>IF(ISNUMBER(MATCH($C37,'[1]Scheduling Worksheet'!$M$1:$M$65536,0)),VLOOKUP($C37,'[1]Scheduling Worksheet'!$M$1:$X$65536,11,FALSE),"")</f>
        <v>9:30-CUP</v>
      </c>
      <c r="U37" s="47" t="str">
        <f>IF(ISNUMBER(MATCH($C37,'[1]Scheduling Worksheet'!$N$1:$N$65536,0)),VLOOKUP($C37,'[1]Scheduling Worksheet'!$N$1:$X$65536,10,FALSE),"")</f>
        <v/>
      </c>
      <c r="V37" s="47" t="str">
        <f>IF(ISNUMBER(MATCH($C37,'[1]Scheduling Worksheet'!$O$1:$O$65536,0)),VLOOKUP($C37,'[1]Scheduling Worksheet'!$O$1:$X$65536,9,FALSE),"")</f>
        <v/>
      </c>
      <c r="W37" s="51" t="str">
        <f>IF(ISNUMBER(MATCH($C37,'[1]Scheduling Worksheet'!$P$1:$P$65536,0)),VLOOKUP($C37,'[1]Scheduling Worksheet'!$P$1:$X$65536,8,FALSE),"")</f>
        <v>9:30-Lector</v>
      </c>
      <c r="X37" s="51" t="str">
        <f>IF(ISNUMBER(MATCH($C37,'[1]Scheduling Worksheet'!$Q$1:$Q$65536,0)),VLOOKUP($C37,'[1]Scheduling Worksheet'!$Q$1:$X$65536,7,FALSE),"")</f>
        <v>9:30-CUP</v>
      </c>
      <c r="Y37" s="47" t="str">
        <f>IF(ISNUMBER(MATCH($C37,'[1]Scheduling Worksheet'!$R$1:$R$65536,0)),VLOOKUP($C37,'[1]Scheduling Worksheet'!$R$1:$X$65536,6,FALSE),"")</f>
        <v/>
      </c>
      <c r="Z37" s="47" t="str">
        <f>IF(ISNUMBER(MATCH($C37,'[1]Scheduling Worksheet'!$S$1:$S$65536,0)),VLOOKUP($C37,'[1]Scheduling Worksheet'!$S$1:$X$65536,5,FALSE),"")</f>
        <v/>
      </c>
      <c r="AA37" s="228" t="str">
        <f>IF(ISNUMBER(MATCH($C37,'[1]Scheduling Worksheet'!$T$1:$T$65536,0)),VLOOKUP($C37,'[1]Scheduling Worksheet'!$T$1:$X$65536,4,FALSE),"")</f>
        <v/>
      </c>
      <c r="AB37" s="47" t="str">
        <f>IF(ISNUMBER(MATCH($C37,'[1]Scheduling Worksheet'!$U$1:$U$65536,0)),VLOOKUP($C37,'[1]Scheduling Worksheet'!$U$1:$X$65536,3,FALSE),"")</f>
        <v/>
      </c>
      <c r="AC37" s="53" t="str">
        <f>IF(ISNUMBER(MATCH($C37,'[1]Scheduling Worksheet'!$V$1:$V$65536,0)),VLOOKUP($C37,'[1]Scheduling Worksheet'!$V$1:$X$65536,3,FALSE),"")</f>
        <v/>
      </c>
      <c r="AD37" s="18"/>
      <c r="AE37" s="33"/>
      <c r="AF37" s="25" t="str">
        <f t="shared" si="23"/>
        <v>Riojas, Rafael</v>
      </c>
      <c r="AG37" s="51" t="str">
        <f t="shared" si="24"/>
        <v>9:30,</v>
      </c>
      <c r="AH37" s="43" t="str">
        <f>IF(ISNUMBER(MATCH($C37,[2]LECTORS!$D$1:$D$65546,0)),VLOOKUP($C37,[2]LECTORS!$D$1:$Q$65546,7,FALSE),"")</f>
        <v>512-762-3706</v>
      </c>
      <c r="AI37" s="26" t="str">
        <f>IF($AJ37="y",IF(ISNUMBER(MATCH($C37,[2]LECTORS!$D$1:$D$65546,0)),VLOOKUP($C37,[2]LECTORS!$D$1:$Q$65546,6,FALSE),""),"")</f>
        <v/>
      </c>
      <c r="AJ37" s="27"/>
      <c r="AK37" s="16">
        <f t="shared" si="25"/>
        <v>2</v>
      </c>
      <c r="AL37" s="14">
        <f>IF(ISNUMBER(MATCH($C37,[2]LECTORS!$D$1:$D$65546,0)),VLOOKUP($C37,[2]LECTORS!$D$1:$Q$65546,12,FALSE),"")</f>
        <v>8</v>
      </c>
      <c r="AM37" s="16">
        <f t="shared" si="26"/>
        <v>3</v>
      </c>
      <c r="AN37" s="13" t="str">
        <f>IF(ISNUMBER(MATCH($C37,[2]LECTORS!$D$1:$D$65546,0)),VLOOKUP($C37,[2]LECTORS!$D$1:$S$65546,14,FALSE),"")</f>
        <v>EM</v>
      </c>
      <c r="AO37" s="14">
        <f>IF(ISNUMBER(MATCH($C37,[2]LECTORS!$D$1:$D$65546,0)),VLOOKUP($C37,[2]LECTORS!$D$1:$S$65546,15,FALSE),"")</f>
        <v>0</v>
      </c>
      <c r="AP37" s="14">
        <f>IF(ISNUMBER(MATCH($C37,[2]LECTORS!$D$1:$D$65546,0)),VLOOKUP($C37,[2]LECTORS!$D$1:$S$65546,16,FALSE),"")</f>
        <v>0</v>
      </c>
      <c r="AQ37" s="14" t="str">
        <f>IF(ISNUMBER(MATCH($C37,[2]LECTORS!$D$1:$D$65546,0)),VLOOKUP($C37,[2]LECTORS!$D$1:$Q$65546,6,FALSE),"")</f>
        <v>riojas91@gmail.com</v>
      </c>
      <c r="AR37" s="35" t="str">
        <f>_xlfn.XLOOKUP(C37,'[2]EIM check'!$A:$A,'[2]EIM check'!$C:$C,"none",2)</f>
        <v>Expires 2024/05</v>
      </c>
      <c r="AS37" s="2"/>
      <c r="BA37" s="4" t="str">
        <f t="shared" si="27"/>
        <v>9:30,</v>
      </c>
    </row>
    <row r="38" spans="1:85" s="4" customFormat="1" ht="19.95" customHeight="1" x14ac:dyDescent="0.3">
      <c r="A38" s="76">
        <f>_xlfn.XLOOKUP(C38,[2]LECTORS!$D:$D,[2]LECTORS!$Q:$Q,"")</f>
        <v>0</v>
      </c>
      <c r="B38" s="63" t="str">
        <f>IF(ISNUMBER(MATCH($C38,[2]LECTORS!$D$1:$D$65546,0)),VLOOKUP($C38,[2]LECTORS!$D$1:$Q$65546,11,FALSE),"")</f>
        <v>9:30,</v>
      </c>
      <c r="C38" s="196" t="s">
        <v>100</v>
      </c>
      <c r="D38" s="103" t="str">
        <f>IF(ISNUMBER(MATCH($C38,'[1]Scheduling Worksheet'!$B$1:$B$65536,0)),VLOOKUP($C38,'[1]Scheduling Worksheet'!$B$1:$X$65536,22,FALSE),"")</f>
        <v/>
      </c>
      <c r="E38" s="47" t="str">
        <f>IF(ISNUMBER(MATCH($C38,'[1]Scheduling Worksheet'!$C$1:$C$65536,0)),VLOOKUP($C38,'[1]Scheduling Worksheet'!$C$1:$X$65536,21,FALSE),"")</f>
        <v/>
      </c>
      <c r="F38" s="47" t="str">
        <f>IF(ISNUMBER(MATCH($C38,'[1]Scheduling Worksheet'!$D$1:$D$65536,0)),VLOOKUP($C38,'[1]Scheduling Worksheet'!$D$1:$X$65536,20,FALSE),"")</f>
        <v/>
      </c>
      <c r="G38" s="48" t="str">
        <f>IF(ISNUMBER(MATCH($C38,'[1]Scheduling Worksheet'!$E$1:$E$65536,0)),VLOOKUP($C38,'[1]Scheduling Worksheet'!$E$1:$X$65536,19,FALSE),"")</f>
        <v/>
      </c>
      <c r="H38" s="228" t="str">
        <f>IF(ISNUMBER(MATCH($C38,'[1]Scheduling Worksheet'!$F$1:$F$65536,0)),VLOOKUP($C38,'[1]Scheduling Worksheet'!$F$1:$X$65536,19,FALSE),"")</f>
        <v/>
      </c>
      <c r="I38" s="47" t="str">
        <f>IF(ISNUMBER(MATCH($C38,'[1]Scheduling Worksheet'!$G$1:$G$65536,0)),VLOOKUP($C38,'[1]Scheduling Worksheet'!$G$1:$X$65536,17,FALSE),"")</f>
        <v>9:30-Lector</v>
      </c>
      <c r="J38" s="47" t="str">
        <f>IF(ISNUMBER(MATCH($C38,'[1]Scheduling Worksheet'!$H$1:$H$65536,0)),VLOOKUP($C38,'[1]Scheduling Worksheet'!$H$1:$X$65536,16,FALSE),"")</f>
        <v/>
      </c>
      <c r="K38" s="47" t="str">
        <f>IF(ISNUMBER(MATCH($C38,'[1]Scheduling Worksheet'!$I$1:$I$65536,0)),VLOOKUP($C38,'[1]Scheduling Worksheet'!$I$1:$X$65536,15,FALSE),"")</f>
        <v/>
      </c>
      <c r="L38" s="47" t="str">
        <f>IF(ISNUMBER(MATCH($C38,'[1]Scheduling Worksheet'!$J$1:$J$65536,0)),VLOOKUP($C38,'[1]Scheduling Worksheet'!$J$1:$X$65536,14,FALSE),"")</f>
        <v/>
      </c>
      <c r="M38" s="47" t="str">
        <f>IF(ISNUMBER(MATCH($C38,'[1]Scheduling Worksheet'!$K$1:$K$65536,0)),VLOOKUP($C38,'[1]Scheduling Worksheet'!$K$1:$X$65536,13,FALSE),"")</f>
        <v/>
      </c>
      <c r="N38" s="102"/>
      <c r="O38" s="49"/>
      <c r="P38"/>
      <c r="Q38" s="55" t="str">
        <f t="shared" si="21"/>
        <v>9:30,</v>
      </c>
      <c r="R38" s="9" t="str">
        <f t="shared" si="22"/>
        <v>Schrieber, Randy</v>
      </c>
      <c r="S38" s="47" t="str">
        <f>IF(ISNUMBER(MATCH($C38,'[1]Scheduling Worksheet'!$L$1:$L$65536,0)),VLOOKUP($C38,'[1]Scheduling Worksheet'!$L$1:$X$65536,12,FALSE),"")</f>
        <v/>
      </c>
      <c r="T38" s="47" t="str">
        <f>IF(ISNUMBER(MATCH($C38,'[1]Scheduling Worksheet'!$M$1:$M$65536,0)),VLOOKUP($C38,'[1]Scheduling Worksheet'!$M$1:$X$65536,11,FALSE),"")</f>
        <v/>
      </c>
      <c r="U38" s="47" t="str">
        <f>IF(ISNUMBER(MATCH($C38,'[1]Scheduling Worksheet'!$N$1:$N$65536,0)),VLOOKUP($C38,'[1]Scheduling Worksheet'!$N$1:$X$65536,10,FALSE),"")</f>
        <v/>
      </c>
      <c r="V38" s="47" t="str">
        <f>IF(ISNUMBER(MATCH($C38,'[1]Scheduling Worksheet'!$O$1:$O$65536,0)),VLOOKUP($C38,'[1]Scheduling Worksheet'!$O$1:$X$65536,9,FALSE),"")</f>
        <v/>
      </c>
      <c r="W38" s="51" t="str">
        <f>IF(ISNUMBER(MATCH($C38,'[1]Scheduling Worksheet'!$P$1:$P$65536,0)),VLOOKUP($C38,'[1]Scheduling Worksheet'!$P$1:$X$65536,8,FALSE),"")</f>
        <v/>
      </c>
      <c r="X38" s="51" t="str">
        <f>IF(ISNUMBER(MATCH($C38,'[1]Scheduling Worksheet'!$Q$1:$Q$65536,0)),VLOOKUP($C38,'[1]Scheduling Worksheet'!$Q$1:$X$65536,7,FALSE),"")</f>
        <v>9:30-Lector</v>
      </c>
      <c r="Y38" s="47" t="str">
        <f>IF(ISNUMBER(MATCH($C38,'[1]Scheduling Worksheet'!$R$1:$R$65536,0)),VLOOKUP($C38,'[1]Scheduling Worksheet'!$R$1:$X$65536,6,FALSE),"")</f>
        <v/>
      </c>
      <c r="Z38" s="47" t="str">
        <f>IF(ISNUMBER(MATCH($C38,'[1]Scheduling Worksheet'!$S$1:$S$65536,0)),VLOOKUP($C38,'[1]Scheduling Worksheet'!$S$1:$X$65536,5,FALSE),"")</f>
        <v/>
      </c>
      <c r="AA38" s="228" t="str">
        <f>IF(ISNUMBER(MATCH($C38,'[1]Scheduling Worksheet'!$T$1:$T$65536,0)),VLOOKUP($C38,'[1]Scheduling Worksheet'!$T$1:$X$65536,4,FALSE),"")</f>
        <v/>
      </c>
      <c r="AB38" s="47" t="str">
        <f>IF(ISNUMBER(MATCH(#REF!,'[1]Scheduling Worksheet'!$U$1:$U$65536,0)),VLOOKUP(#REF!,'[1]Scheduling Worksheet'!$U$1:$X$65536,3,FALSE),"")</f>
        <v/>
      </c>
      <c r="AC38" s="53" t="str">
        <f>IF(ISNUMBER(MATCH(#REF!,'[1]Scheduling Worksheet'!$V$1:$V$65536,0)),VLOOKUP(#REF!,'[1]Scheduling Worksheet'!$V$1:$X$65536,3,FALSE),"")</f>
        <v/>
      </c>
      <c r="AD38" s="18"/>
      <c r="AE38" s="33"/>
      <c r="AF38" s="25" t="str">
        <f t="shared" si="23"/>
        <v>Schrieber, Randy</v>
      </c>
      <c r="AG38" s="51" t="str">
        <f t="shared" si="24"/>
        <v>9:30,</v>
      </c>
      <c r="AH38" s="43" t="str">
        <f>IF(ISNUMBER(MATCH($C38,[2]LECTORS!$D$1:$D$65546,0)),VLOOKUP($C38,[2]LECTORS!$D$1:$Q$65546,7,FALSE),"")</f>
        <v>512-944-2255</v>
      </c>
      <c r="AI38" s="26" t="str">
        <f>IF($AJ38="y",IF(ISNUMBER(MATCH($C38,[2]LECTORS!$D$1:$D$65546,0)),VLOOKUP($C38,[2]LECTORS!$D$1:$Q$65546,6,FALSE),""),"")</f>
        <v>allowat.s@gmail.com</v>
      </c>
      <c r="AJ38" s="27" t="s">
        <v>45</v>
      </c>
      <c r="AK38" s="16">
        <f t="shared" si="25"/>
        <v>2</v>
      </c>
      <c r="AL38" s="14">
        <f>IF(ISNUMBER(MATCH($C38,[2]LECTORS!$D$1:$D$65546,0)),VLOOKUP($C38,[2]LECTORS!$D$1:$Q$65546,12,FALSE),"")</f>
        <v>0</v>
      </c>
      <c r="AM38" s="16">
        <f t="shared" si="26"/>
        <v>2</v>
      </c>
      <c r="AN38" s="13">
        <f>IF(ISNUMBER(MATCH($C38,[2]LECTORS!$D$1:$D$65546,0)),VLOOKUP($C38,[2]LECTORS!$D$1:$S$65546,14,FALSE),"")</f>
        <v>0</v>
      </c>
      <c r="AO38" s="14">
        <f>IF(ISNUMBER(MATCH($C38,[2]LECTORS!$D$1:$D$65546,0)),VLOOKUP($C38,[2]LECTORS!$D$1:$S$65546,15,FALSE),"")</f>
        <v>0</v>
      </c>
      <c r="AP38" s="14">
        <f>IF(ISNUMBER(MATCH($C38,[2]LECTORS!$D$1:$D$65546,0)),VLOOKUP($C38,[2]LECTORS!$D$1:$S$65546,16,FALSE),"")</f>
        <v>0</v>
      </c>
      <c r="AQ38" s="14" t="str">
        <f>IF(ISNUMBER(MATCH($C38,[2]LECTORS!$D$1:$D$65546,0)),VLOOKUP($C38,[2]LECTORS!$D$1:$Q$65546,6,FALSE),"")</f>
        <v>allowat.s@gmail.com</v>
      </c>
      <c r="AR38" s="35" t="str">
        <f>_xlfn.XLOOKUP(C38,'[2]EIM check'!$A:$A,'[2]EIM check'!$C:$C,"none",2)</f>
        <v>Expires 2026-10</v>
      </c>
      <c r="AS38" s="2"/>
      <c r="BA38" s="4" t="str">
        <f t="shared" si="27"/>
        <v>LEC</v>
      </c>
    </row>
    <row r="39" spans="1:85" s="4" customFormat="1" ht="19.95" customHeight="1" x14ac:dyDescent="0.25">
      <c r="A39" s="76" t="str">
        <f>_xlfn.XLOOKUP(C39,[2]LECTORS!$D:$D,[2]LECTORS!$Q:$Q,"")</f>
        <v>EM</v>
      </c>
      <c r="B39" s="63" t="str">
        <f>IF(ISNUMBER(MATCH($C39,[2]LECTORS!$D$1:$D$65546,0)),VLOOKUP($C39,[2]LECTORS!$D$1:$Q$65546,11,FALSE),"")</f>
        <v>9:30,</v>
      </c>
      <c r="C39" s="36" t="s">
        <v>13</v>
      </c>
      <c r="D39" s="103" t="str">
        <f>IF(ISNUMBER(MATCH($C39,'[1]Scheduling Worksheet'!$B$1:$B$65536,0)),VLOOKUP($C39,'[1]Scheduling Worksheet'!$B$1:$X$65536,22,FALSE),"")</f>
        <v/>
      </c>
      <c r="E39" s="48" t="str">
        <f>IF(ISNUMBER(MATCH($C39,'[1]Scheduling Worksheet'!$C$1:$C$65536,0)),VLOOKUP($C39,'[1]Scheduling Worksheet'!$C$1:$X$65536,21,FALSE),"")</f>
        <v/>
      </c>
      <c r="F39" s="47" t="str">
        <f>IF(ISNUMBER(MATCH($C39,'[1]Scheduling Worksheet'!$D$1:$D$65536,0)),VLOOKUP($C39,'[1]Scheduling Worksheet'!$D$1:$X$65536,20,FALSE),"")</f>
        <v>9:30-EM</v>
      </c>
      <c r="G39" s="47" t="str">
        <f>IF(ISNUMBER(MATCH($C39,'[1]Scheduling Worksheet'!$E$1:$E$65536,0)),VLOOKUP($C39,'[1]Scheduling Worksheet'!$E$1:$X$65536,19,FALSE),"")</f>
        <v/>
      </c>
      <c r="H39" s="228" t="str">
        <f>IF(ISNUMBER(MATCH($C39,'[1]Scheduling Worksheet'!$F$1:$F$65536,0)),VLOOKUP($C39,'[1]Scheduling Worksheet'!$F$1:$X$65536,19,FALSE),"")</f>
        <v/>
      </c>
      <c r="I39" s="48" t="str">
        <f>IF(ISNUMBER(MATCH($C39,'[1]Scheduling Worksheet'!$G$1:$G$65536,0)),VLOOKUP($C39,'[1]Scheduling Worksheet'!$G$1:$X$65536,17,FALSE),"")</f>
        <v/>
      </c>
      <c r="J39" s="52" t="str">
        <f>IF(ISNUMBER(MATCH($C39,'[1]Scheduling Worksheet'!$H$1:$H$65536,0)),VLOOKUP($C39,'[1]Scheduling Worksheet'!$H$1:$X$65536,16,FALSE),"")</f>
        <v>9:30-Lector</v>
      </c>
      <c r="K39" s="48" t="str">
        <f>IF(ISNUMBER(MATCH($C39,'[1]Scheduling Worksheet'!$I$1:$I$65536,0)),VLOOKUP($C39,'[1]Scheduling Worksheet'!$I$1:$X$65536,15,FALSE),"")</f>
        <v/>
      </c>
      <c r="L39" s="47" t="str">
        <f>IF(ISNUMBER(MATCH($C39,'[1]Scheduling Worksheet'!$J$1:$J$65536,0)),VLOOKUP($C39,'[1]Scheduling Worksheet'!$J$1:$X$65536,14,FALSE),"")</f>
        <v>9:30-CUP</v>
      </c>
      <c r="M39" s="47" t="str">
        <f>IF(ISNUMBER(MATCH($C39,'[1]Scheduling Worksheet'!$K$1:$K$65536,0)),VLOOKUP($C39,'[1]Scheduling Worksheet'!$K$1:$X$65536,13,FALSE),"")</f>
        <v/>
      </c>
      <c r="N39" s="102"/>
      <c r="O39" s="49"/>
      <c r="P39"/>
      <c r="Q39" s="55" t="str">
        <f t="shared" si="21"/>
        <v>9:30,</v>
      </c>
      <c r="R39" s="9" t="str">
        <f t="shared" si="22"/>
        <v>Quintanilla, Rafael</v>
      </c>
      <c r="S39" s="47" t="str">
        <f>IF(ISNUMBER(MATCH($C39,'[1]Scheduling Worksheet'!$L$1:$L$65536,0)),VLOOKUP($C39,'[1]Scheduling Worksheet'!$L$1:$X$65536,12,FALSE),"")</f>
        <v>9:30-CUP</v>
      </c>
      <c r="T39" s="47" t="str">
        <f>IF(ISNUMBER(MATCH($C39,'[1]Scheduling Worksheet'!$M$1:$M$65536,0)),VLOOKUP($C39,'[1]Scheduling Worksheet'!$M$1:$X$65536,11,FALSE),"")</f>
        <v/>
      </c>
      <c r="U39" s="48" t="str">
        <f>IF(ISNUMBER(MATCH($C39,'[1]Scheduling Worksheet'!$N$1:$N$65536,0)),VLOOKUP($C39,'[1]Scheduling Worksheet'!$N$1:$X$65536,10,FALSE),"")</f>
        <v/>
      </c>
      <c r="V39" s="47" t="str">
        <f>IF(ISNUMBER(MATCH($C39,'[1]Scheduling Worksheet'!$O$1:$O$65536,0)),VLOOKUP($C39,'[1]Scheduling Worksheet'!$O$1:$X$65536,9,FALSE),"")</f>
        <v>9:30-Lector</v>
      </c>
      <c r="W39" s="51" t="str">
        <f>IF(ISNUMBER(MATCH($C39,'[1]Scheduling Worksheet'!$P$1:$P$65536,0)),VLOOKUP($C39,'[1]Scheduling Worksheet'!$P$1:$X$65536,8,FALSE),"")</f>
        <v/>
      </c>
      <c r="X39" s="64" t="str">
        <f>IF(ISNUMBER(MATCH($C39,'[1]Scheduling Worksheet'!$Q$1:$Q$65536,0)),VLOOKUP($C39,'[1]Scheduling Worksheet'!$Q$1:$X$65536,7,FALSE),"")</f>
        <v/>
      </c>
      <c r="Y39" s="47" t="str">
        <f>IF(ISNUMBER(MATCH($C39,'[1]Scheduling Worksheet'!$R$1:$R$65536,0)),VLOOKUP($C39,'[1]Scheduling Worksheet'!$R$1:$X$65536,6,FALSE),"")</f>
        <v>9:30-CUP</v>
      </c>
      <c r="Z39" s="47" t="str">
        <f>IF(ISNUMBER(MATCH($C39,'[1]Scheduling Worksheet'!$S$1:$S$65536,0)),VLOOKUP($C39,'[1]Scheduling Worksheet'!$S$1:$X$65536,5,FALSE),"")</f>
        <v/>
      </c>
      <c r="AA39" s="48" t="str">
        <f>IF(ISNUMBER(MATCH(#REF!,'[1]Scheduling Worksheet'!$T$1:$T$65536,0)),VLOOKUP(#REF!,'[1]Scheduling Worksheet'!$T$1:$X$65536,4,FALSE),"")</f>
        <v/>
      </c>
      <c r="AB39" s="47" t="str">
        <f>IF(ISNUMBER(MATCH(#REF!,'[1]Scheduling Worksheet'!$U$1:$U$65536,0)),VLOOKUP(#REF!,'[1]Scheduling Worksheet'!$U$1:$X$65536,3,FALSE),"")</f>
        <v/>
      </c>
      <c r="AC39" s="53" t="str">
        <f>IF(ISNUMBER(MATCH(#REF!,'[1]Scheduling Worksheet'!$V$1:$V$65536,0)),VLOOKUP(#REF!,'[1]Scheduling Worksheet'!$V$1:$X$65536,3,FALSE),"")</f>
        <v/>
      </c>
      <c r="AD39" s="18"/>
      <c r="AE39" s="33"/>
      <c r="AF39" s="25" t="str">
        <f t="shared" si="23"/>
        <v>Quintanilla, Rafael</v>
      </c>
      <c r="AG39" s="51" t="str">
        <f t="shared" si="24"/>
        <v>9:30,</v>
      </c>
      <c r="AH39" s="43" t="str">
        <f>IF(ISNUMBER(MATCH($C39,[2]LECTORS!$D$1:$D$65546,0)),VLOOKUP($C39,[2]LECTORS!$D$1:$Q$65546,7,FALSE),"")</f>
        <v>512-443-2234</v>
      </c>
      <c r="AI39" s="26" t="str">
        <f>IF($AJ39="y",IF(ISNUMBER(MATCH($C39,[2]LECTORS!$D$1:$D$65546,0)),VLOOKUP($C39,[2]LECTORS!$D$1:$Q$65546,6,FALSE),""),"")</f>
        <v/>
      </c>
      <c r="AJ39" s="27"/>
      <c r="AK39" s="16">
        <f t="shared" si="25"/>
        <v>2</v>
      </c>
      <c r="AL39" s="14">
        <f>IF(ISNUMBER(MATCH($C39,[2]LECTORS!$D$1:$D$65546,0)),VLOOKUP($C39,[2]LECTORS!$D$1:$Q$65546,12,FALSE),"")</f>
        <v>8</v>
      </c>
      <c r="AM39" s="16">
        <f t="shared" si="26"/>
        <v>3</v>
      </c>
      <c r="AN39" s="13" t="str">
        <f>IF(ISNUMBER(MATCH($C39,[2]LECTORS!$D$1:$D$65546,0)),VLOOKUP($C39,[2]LECTORS!$D$1:$S$65546,14,FALSE),"")</f>
        <v>EM</v>
      </c>
      <c r="AO39" s="14" t="str">
        <f>IF(ISNUMBER(MATCH($C39,[2]LECTORS!$D$1:$D$65546,0)),VLOOKUP($C39,[2]LECTORS!$D$1:$S$65546,15,FALSE),"")</f>
        <v>Married to Ruth in Dec. 2022. May be moving to N. Austin.      Diana Borja(wife)(deceased)</v>
      </c>
      <c r="AP39" s="14">
        <f>IF(ISNUMBER(MATCH($C39,[2]LECTORS!$D$1:$D$65546,0)),VLOOKUP($C39,[2]LECTORS!$D$1:$S$65546,16,FALSE),"")</f>
        <v>0</v>
      </c>
      <c r="AQ39" s="14" t="str">
        <f>IF(ISNUMBER(MATCH($C39,[2]LECTORS!$D$1:$D$65546,0)),VLOOKUP($C39,[2]LECTORS!$D$1:$Q$65546,6,FALSE),"")</f>
        <v>rafa904.rq@gmail.com</v>
      </c>
      <c r="AR39" s="35" t="str">
        <f>_xlfn.XLOOKUP(C39,'[2]EIM check'!$A:$A,'[2]EIM check'!$C:$C,"none",2)</f>
        <v>Expires 2026/06</v>
      </c>
      <c r="AS39" s="2"/>
      <c r="BA39" s="4" t="str">
        <f t="shared" si="27"/>
        <v>9:30,</v>
      </c>
    </row>
    <row r="40" spans="1:85" s="4" customFormat="1" ht="19.95" customHeight="1" x14ac:dyDescent="0.25">
      <c r="A40" s="76" t="str">
        <f>_xlfn.XLOOKUP(C40,[2]LECTORS!$D:$D,[2]LECTORS!$Q:$Q,"")</f>
        <v>EM</v>
      </c>
      <c r="B40" s="63" t="str">
        <f>IF(ISNUMBER(MATCH($C40,[2]LECTORS!$D$1:$D$65546,0)),VLOOKUP($C40,[2]LECTORS!$D$1:$Q$65546,11,FALSE),"")</f>
        <v>9:30,</v>
      </c>
      <c r="C40" s="36" t="s">
        <v>104</v>
      </c>
      <c r="D40" s="103" t="str">
        <f>IF(ISNUMBER(MATCH($C40,'[1]Scheduling Worksheet'!$B$1:$B$65536,0)),VLOOKUP($C40,'[1]Scheduling Worksheet'!$B$1:$X$65536,22,FALSE),"")</f>
        <v/>
      </c>
      <c r="E40" s="48" t="str">
        <f>IF(ISNUMBER(MATCH($C40,'[1]Scheduling Worksheet'!$C$1:$C$65536,0)),VLOOKUP($C40,'[1]Scheduling Worksheet'!$C$1:$X$65536,21,FALSE),"")</f>
        <v/>
      </c>
      <c r="F40" s="47" t="str">
        <f>IF(ISNUMBER(MATCH($C40,'[1]Scheduling Worksheet'!$D$1:$D$65536,0)),VLOOKUP($C40,'[1]Scheduling Worksheet'!$D$1:$X$65536,20,FALSE),"")</f>
        <v>9:30-CUP</v>
      </c>
      <c r="G40" s="47" t="str">
        <f>IF(ISNUMBER(MATCH($C40,'[1]Scheduling Worksheet'!$E$1:$E$65536,0)),VLOOKUP($C40,'[1]Scheduling Worksheet'!$E$1:$X$65536,19,FALSE),"")</f>
        <v/>
      </c>
      <c r="H40" s="228" t="str">
        <f>IF(ISNUMBER(MATCH($C40,'[1]Scheduling Worksheet'!$F$1:$F$65536,0)),VLOOKUP($C40,'[1]Scheduling Worksheet'!$F$1:$X$65536,19,FALSE),"")</f>
        <v/>
      </c>
      <c r="I40" s="48" t="str">
        <f>IF(ISNUMBER(MATCH($C40,'[1]Scheduling Worksheet'!$G$1:$G$65536,0)),VLOOKUP($C40,'[1]Scheduling Worksheet'!$G$1:$X$65536,17,FALSE),"")</f>
        <v/>
      </c>
      <c r="J40" s="52" t="str">
        <f>IF(ISNUMBER(MATCH($C40,'[1]Scheduling Worksheet'!$H$1:$H$65536,0)),VLOOKUP($C40,'[1]Scheduling Worksheet'!$H$1:$X$65536,16,FALSE),"")</f>
        <v>9:30-Lector</v>
      </c>
      <c r="K40" s="48" t="str">
        <f>IF(ISNUMBER(MATCH($C40,'[1]Scheduling Worksheet'!$I$1:$I$65536,0)),VLOOKUP($C40,'[1]Scheduling Worksheet'!$I$1:$X$65536,15,FALSE),"")</f>
        <v/>
      </c>
      <c r="L40" s="47" t="str">
        <f>IF(ISNUMBER(MATCH($C40,'[1]Scheduling Worksheet'!$J$1:$J$65536,0)),VLOOKUP($C40,'[1]Scheduling Worksheet'!$J$1:$X$65536,14,FALSE),"")</f>
        <v>9:30-CUP</v>
      </c>
      <c r="M40" s="47" t="str">
        <f>IF(ISNUMBER(MATCH($C40,'[1]Scheduling Worksheet'!$K$1:$K$65536,0)),VLOOKUP($C40,'[1]Scheduling Worksheet'!$K$1:$X$65536,13,FALSE),"")</f>
        <v/>
      </c>
      <c r="N40" s="102"/>
      <c r="O40" s="49"/>
      <c r="P40"/>
      <c r="Q40" s="55" t="str">
        <f t="shared" si="21"/>
        <v>9:30,</v>
      </c>
      <c r="R40" s="9" t="str">
        <f t="shared" si="22"/>
        <v>Quintanilla, Ruth</v>
      </c>
      <c r="S40" s="47" t="str">
        <f>IF(ISNUMBER(MATCH($C40,'[1]Scheduling Worksheet'!$L$1:$L$65536,0)),VLOOKUP($C40,'[1]Scheduling Worksheet'!$L$1:$X$65536,12,FALSE),"")</f>
        <v>9:30-CUP</v>
      </c>
      <c r="T40" s="47" t="str">
        <f>IF(ISNUMBER(MATCH($C40,'[1]Scheduling Worksheet'!$M$1:$M$65536,0)),VLOOKUP($C40,'[1]Scheduling Worksheet'!$M$1:$X$65536,11,FALSE),"")</f>
        <v/>
      </c>
      <c r="U40" s="48" t="str">
        <f>IF(ISNUMBER(MATCH($C40,'[1]Scheduling Worksheet'!$N$1:$N$65536,0)),VLOOKUP($C40,'[1]Scheduling Worksheet'!$N$1:$X$65536,10,FALSE),"")</f>
        <v/>
      </c>
      <c r="V40" s="47" t="str">
        <f>IF(ISNUMBER(MATCH($C40,'[1]Scheduling Worksheet'!$O$1:$O$65536,0)),VLOOKUP($C40,'[1]Scheduling Worksheet'!$O$1:$X$65536,9,FALSE),"")</f>
        <v>9:30-Lector</v>
      </c>
      <c r="W40" s="51" t="str">
        <f>IF(ISNUMBER(MATCH($C40,'[1]Scheduling Worksheet'!$P$1:$P$65536,0)),VLOOKUP($C40,'[1]Scheduling Worksheet'!$P$1:$X$65536,8,FALSE),"")</f>
        <v/>
      </c>
      <c r="X40" s="64" t="str">
        <f>IF(ISNUMBER(MATCH($C40,'[1]Scheduling Worksheet'!$Q$1:$Q$65536,0)),VLOOKUP($C40,'[1]Scheduling Worksheet'!$Q$1:$X$65536,7,FALSE),"")</f>
        <v/>
      </c>
      <c r="Y40" s="47" t="str">
        <f>IF(ISNUMBER(MATCH($C40,'[1]Scheduling Worksheet'!$R$1:$R$65536,0)),VLOOKUP($C40,'[1]Scheduling Worksheet'!$R$1:$X$65536,6,FALSE),"")</f>
        <v>9:30-CUP</v>
      </c>
      <c r="Z40" s="47" t="str">
        <f>IF(ISNUMBER(MATCH($C40,'[1]Scheduling Worksheet'!$S$1:$S$65536,0)),VLOOKUP($C40,'[1]Scheduling Worksheet'!$S$1:$X$65536,5,FALSE),"")</f>
        <v/>
      </c>
      <c r="AA40" s="48" t="str">
        <f>IF(ISNUMBER(MATCH(#REF!,'[1]Scheduling Worksheet'!$T$1:$T$65536,0)),VLOOKUP(#REF!,'[1]Scheduling Worksheet'!$T$1:$X$65536,4,FALSE),"")</f>
        <v/>
      </c>
      <c r="AB40" s="47" t="str">
        <f>IF(ISNUMBER(MATCH(#REF!,'[1]Scheduling Worksheet'!$U$1:$U$65536,0)),VLOOKUP(#REF!,'[1]Scheduling Worksheet'!$U$1:$X$65536,3,FALSE),"")</f>
        <v/>
      </c>
      <c r="AC40" s="53" t="str">
        <f>IF(ISNUMBER(MATCH(#REF!,'[1]Scheduling Worksheet'!$V$1:$V$65536,0)),VLOOKUP(#REF!,'[1]Scheduling Worksheet'!$V$1:$X$65536,3,FALSE),"")</f>
        <v/>
      </c>
      <c r="AD40" s="18"/>
      <c r="AE40" s="33"/>
      <c r="AF40" s="25" t="str">
        <f t="shared" si="23"/>
        <v>Quintanilla, Ruth</v>
      </c>
      <c r="AG40" s="51" t="str">
        <f t="shared" si="24"/>
        <v>9:30,</v>
      </c>
      <c r="AH40" s="43" t="str">
        <f>IF(ISNUMBER(MATCH($C40,[2]LECTORS!$D$1:$D$65546,0)),VLOOKUP($C40,[2]LECTORS!$D$1:$Q$65546,7,FALSE),"")</f>
        <v>512-443-2234</v>
      </c>
      <c r="AI40" s="26" t="str">
        <f>IF($AJ40="y",IF(ISNUMBER(MATCH($C40,[2]LECTORS!$D$1:$D$65546,0)),VLOOKUP($C40,[2]LECTORS!$D$1:$Q$65546,6,FALSE),""),"")</f>
        <v/>
      </c>
      <c r="AJ40" s="27"/>
      <c r="AK40" s="16">
        <f t="shared" si="25"/>
        <v>2</v>
      </c>
      <c r="AL40" s="14">
        <f>IF(ISNUMBER(MATCH($C40,[2]LECTORS!$D$1:$D$65546,0)),VLOOKUP($C40,[2]LECTORS!$D$1:$Q$65546,12,FALSE),"")</f>
        <v>8</v>
      </c>
      <c r="AM40" s="16">
        <f t="shared" si="26"/>
        <v>2</v>
      </c>
      <c r="AN40" s="13" t="str">
        <f>IF(ISNUMBER(MATCH($C40,[2]LECTORS!$D$1:$D$65546,0)),VLOOKUP($C40,[2]LECTORS!$D$1:$S$65546,14,FALSE),"")</f>
        <v>EM</v>
      </c>
      <c r="AO40" s="14" t="str">
        <f>IF(ISNUMBER(MATCH($C40,[2]LECTORS!$D$1:$D$65546,0)),VLOOKUP($C40,[2]LECTORS!$D$1:$S$65546,15,FALSE),"")</f>
        <v>Married to Ruth in Dec. 2022. May be moving to N. Austin.      Diana Borja(wife)(deceased)</v>
      </c>
      <c r="AP40" s="14">
        <f>IF(ISNUMBER(MATCH($C40,[2]LECTORS!$D$1:$D$65546,0)),VLOOKUP($C40,[2]LECTORS!$D$1:$S$65546,16,FALSE),"")</f>
        <v>0</v>
      </c>
      <c r="AQ40" s="14" t="str">
        <f>IF(ISNUMBER(MATCH($C40,[2]LECTORS!$D$1:$D$65546,0)),VLOOKUP($C40,[2]LECTORS!$D$1:$Q$65546,6,FALSE),"")</f>
        <v>ratakeda@msn.com</v>
      </c>
      <c r="AR40" s="35" t="str">
        <f>_xlfn.XLOOKUP(C40,'[2]EIM check'!$A:$A,'[2]EIM check'!$C:$C,"none",2)</f>
        <v>Expires 2026/04</v>
      </c>
      <c r="AS40" s="2"/>
      <c r="BA40" s="4" t="str">
        <f t="shared" si="27"/>
        <v>9:30,</v>
      </c>
    </row>
    <row r="41" spans="1:85" s="4" customFormat="1" ht="19.95" customHeight="1" x14ac:dyDescent="0.25">
      <c r="A41" s="76">
        <f>_xlfn.XLOOKUP(C41,[2]LECTORS!$D:$D,[2]LECTORS!$Q:$Q,"")</f>
        <v>0</v>
      </c>
      <c r="B41" s="43" t="str">
        <f>IF(ISNUMBER(MATCH($C41,[2]LECTORS!$D$1:$D$65546,0)),VLOOKUP($C41,[2]LECTORS!$D$1:$Q$65546,11,FALSE),"")</f>
        <v>9:30, 7:30</v>
      </c>
      <c r="C41" s="11" t="s">
        <v>8</v>
      </c>
      <c r="D41" s="103" t="str">
        <f>IF(ISNUMBER(MATCH($C41,'[1]Scheduling Worksheet'!$B$1:$B$65536,0)),VLOOKUP($C41,'[1]Scheduling Worksheet'!$B$1:$X$65536,22,FALSE),"")</f>
        <v/>
      </c>
      <c r="E41" s="47" t="str">
        <f>IF(ISNUMBER(MATCH($C41,'[1]Scheduling Worksheet'!$C$1:$C$65536,0)),VLOOKUP($C41,'[1]Scheduling Worksheet'!$C$1:$X$65536,21,FALSE),"")</f>
        <v/>
      </c>
      <c r="F41" s="47" t="str">
        <f>IF(ISNUMBER(MATCH($C41,'[1]Scheduling Worksheet'!$D$1:$D$65536,0)),VLOOKUP($C41,'[1]Scheduling Worksheet'!$D$1:$X$65536,20,FALSE),"")</f>
        <v/>
      </c>
      <c r="G41" s="47" t="str">
        <f>IF(ISNUMBER(MATCH($C41,'[1]Scheduling Worksheet'!$E$1:$E$65536,0)),VLOOKUP($C41,'[1]Scheduling Worksheet'!$E$1:$X$65536,19,FALSE),"")</f>
        <v>9:30-Lector</v>
      </c>
      <c r="H41" s="228" t="str">
        <f>IF(ISNUMBER(MATCH($C41,'[1]Scheduling Worksheet'!$F$1:$F$65536,0)),VLOOKUP($C41,'[1]Scheduling Worksheet'!$F$1:$X$65536,19,FALSE),"")</f>
        <v/>
      </c>
      <c r="I41" s="47" t="str">
        <f>IF(ISNUMBER(MATCH($C41,'[1]Scheduling Worksheet'!$G$1:$G$65536,0)),VLOOKUP($C41,'[1]Scheduling Worksheet'!$G$1:$X$65536,17,FALSE),"")</f>
        <v/>
      </c>
      <c r="J41" s="47" t="str">
        <f>IF(ISNUMBER(MATCH($C41,'[1]Scheduling Worksheet'!$H$1:$H$65536,0)),VLOOKUP($C41,'[1]Scheduling Worksheet'!$H$1:$X$65536,16,FALSE),"")</f>
        <v/>
      </c>
      <c r="K41" s="47" t="str">
        <f>IF(ISNUMBER(MATCH($C41,'[1]Scheduling Worksheet'!$I$1:$I$65536,0)),VLOOKUP($C41,'[1]Scheduling Worksheet'!$I$1:$X$65536,15,FALSE),"")</f>
        <v>7:30-Lector</v>
      </c>
      <c r="L41" s="47" t="str">
        <f>IF(ISNUMBER(MATCH($C41,'[1]Scheduling Worksheet'!$J$1:$J$65536,0)),VLOOKUP($C41,'[1]Scheduling Worksheet'!$J$1:$X$65536,14,FALSE),"")</f>
        <v/>
      </c>
      <c r="M41" s="47" t="str">
        <f>IF(ISNUMBER(MATCH($C41,'[1]Scheduling Worksheet'!$K$1:$K$65536,0)),VLOOKUP($C41,'[1]Scheduling Worksheet'!$K$1:$X$65536,13,FALSE),"")</f>
        <v/>
      </c>
      <c r="N41" s="102"/>
      <c r="O41" s="49"/>
      <c r="P41"/>
      <c r="Q41" s="55" t="str">
        <f t="shared" si="21"/>
        <v>9:30, 7:30</v>
      </c>
      <c r="R41" s="9" t="str">
        <f t="shared" si="22"/>
        <v>Pena, Rosa</v>
      </c>
      <c r="S41" s="47" t="str">
        <f>IF(ISNUMBER(MATCH($C41,'[1]Scheduling Worksheet'!$L$1:$L$65536,0)),VLOOKUP($C41,'[1]Scheduling Worksheet'!$L$1:$X$65536,12,FALSE),"")</f>
        <v/>
      </c>
      <c r="T41" s="47" t="str">
        <f>IF(ISNUMBER(MATCH($C41,'[1]Scheduling Worksheet'!$M$1:$M$65536,0)),VLOOKUP($C41,'[1]Scheduling Worksheet'!$M$1:$X$65536,11,FALSE),"")</f>
        <v>9:30-Lector</v>
      </c>
      <c r="U41" s="47" t="str">
        <f>IF(ISNUMBER(MATCH($C41,'[1]Scheduling Worksheet'!$N$1:$N$65536,0)),VLOOKUP($C41,'[1]Scheduling Worksheet'!$N$1:$X$65536,10,FALSE),"")</f>
        <v/>
      </c>
      <c r="V41" s="47" t="str">
        <f>IF(ISNUMBER(MATCH($C41,'[1]Scheduling Worksheet'!$O$1:$O$65536,0)),VLOOKUP($C41,'[1]Scheduling Worksheet'!$O$1:$X$65536,9,FALSE),"")</f>
        <v/>
      </c>
      <c r="W41" s="51" t="str">
        <f>IF(ISNUMBER(MATCH($C41,'[1]Scheduling Worksheet'!$P$1:$P$65536,0)),VLOOKUP($C41,'[1]Scheduling Worksheet'!$P$1:$X$65536,8,FALSE),"")</f>
        <v/>
      </c>
      <c r="X41" s="51" t="str">
        <f>IF(ISNUMBER(MATCH($C41,'[1]Scheduling Worksheet'!$Q$1:$Q$65536,0)),VLOOKUP($C41,'[1]Scheduling Worksheet'!$Q$1:$X$65536,7,FALSE),"")</f>
        <v/>
      </c>
      <c r="Y41" s="47" t="str">
        <f>IF(ISNUMBER(MATCH($C41,'[1]Scheduling Worksheet'!$R$1:$R$65536,0)),VLOOKUP($C41,'[1]Scheduling Worksheet'!$R$1:$X$65536,6,FALSE),"")</f>
        <v/>
      </c>
      <c r="Z41" s="47" t="str">
        <f>IF(ISNUMBER(MATCH($C41,'[1]Scheduling Worksheet'!$S$1:$S$65536,0)),VLOOKUP($C41,'[1]Scheduling Worksheet'!$S$1:$X$65536,5,FALSE),"")</f>
        <v/>
      </c>
      <c r="AA41" s="228" t="str">
        <f>IF(ISNUMBER(MATCH($C41,'[1]Scheduling Worksheet'!$T$1:$T$65536,0)),VLOOKUP($C41,'[1]Scheduling Worksheet'!$T$1:$X$65536,4,FALSE),"")</f>
        <v/>
      </c>
      <c r="AB41" s="47" t="str">
        <f>IF(ISNUMBER(MATCH($C41,'[1]Scheduling Worksheet'!$U$1:$U$65536,0)),VLOOKUP($C41,'[1]Scheduling Worksheet'!$U$1:$X$65536,3,FALSE),"")</f>
        <v/>
      </c>
      <c r="AC41" s="53" t="str">
        <f>IF(ISNUMBER(MATCH($C41,'[1]Scheduling Worksheet'!$V$1:$V$65536,0)),VLOOKUP($C41,'[1]Scheduling Worksheet'!$V$1:$X$65536,3,FALSE),"")</f>
        <v/>
      </c>
      <c r="AD41" s="18"/>
      <c r="AE41" s="33"/>
      <c r="AF41" s="25" t="str">
        <f t="shared" si="23"/>
        <v>Pena, Rosa</v>
      </c>
      <c r="AG41" s="51" t="str">
        <f t="shared" si="24"/>
        <v>9:30, 7:30</v>
      </c>
      <c r="AH41" s="43" t="str">
        <f>IF(ISNUMBER(MATCH($C41,[2]LECTORS!$D$1:$D$65546,0)),VLOOKUP($C41,[2]LECTORS!$D$1:$Q$65546,7,FALSE),"")</f>
        <v>512-762-0856</v>
      </c>
      <c r="AI41" s="26" t="str">
        <f>IF($AJ41="y",IF(ISNUMBER(MATCH($C41,[2]LECTORS!$D$1:$D$65546,0)),VLOOKUP($C41,[2]LECTORS!$D$1:$Q$65546,6,FALSE),""),"")</f>
        <v>rpena4@austin.rr.com</v>
      </c>
      <c r="AJ41" s="27" t="s">
        <v>45</v>
      </c>
      <c r="AK41" s="16">
        <f t="shared" si="25"/>
        <v>3</v>
      </c>
      <c r="AL41" s="14" t="str">
        <f>IF(ISNUMBER(MATCH($C41,[2]LECTORS!$D$1:$D$65546,0)),VLOOKUP($C41,[2]LECTORS!$D$1:$Q$65546,12,FALSE),"")</f>
        <v>8</v>
      </c>
      <c r="AM41" s="16">
        <f t="shared" si="26"/>
        <v>3</v>
      </c>
      <c r="AN41" s="13">
        <f>IF(ISNUMBER(MATCH($C41,[2]LECTORS!$D$1:$D$65546,0)),VLOOKUP($C41,[2]LECTORS!$D$1:$S$65546,14,FALSE),"")</f>
        <v>0</v>
      </c>
      <c r="AO41" s="14">
        <f>IF(ISNUMBER(MATCH($C41,[2]LECTORS!$D$1:$D$65546,0)),VLOOKUP($C41,[2]LECTORS!$D$1:$S$65546,15,FALSE),"")</f>
        <v>0</v>
      </c>
      <c r="AP41" s="14">
        <f>IF(ISNUMBER(MATCH($C41,[2]LECTORS!$D$1:$D$65546,0)),VLOOKUP($C41,[2]LECTORS!$D$1:$S$65546,16,FALSE),"")</f>
        <v>0</v>
      </c>
      <c r="AQ41" s="14" t="str">
        <f>IF(ISNUMBER(MATCH($C41,[2]LECTORS!$D$1:$D$65546,0)),VLOOKUP($C41,[2]LECTORS!$D$1:$Q$65546,6,FALSE),"")</f>
        <v>rpena4@austin.rr.com</v>
      </c>
      <c r="AR41" s="35" t="str">
        <f>_xlfn.XLOOKUP(C41,'[2]EIM check'!$A:$A,'[2]EIM check'!$C:$C,"none",2)</f>
        <v>Expires 2025/03</v>
      </c>
      <c r="AS41" s="2"/>
      <c r="BA41" s="4" t="str">
        <f t="shared" si="27"/>
        <v>LEC</v>
      </c>
    </row>
    <row r="42" spans="1:85" s="4" customFormat="1" ht="19.95" customHeight="1" x14ac:dyDescent="0.25">
      <c r="A42" s="76">
        <f>_xlfn.XLOOKUP(C42,[2]LECTORS!$D:$D,[2]LECTORS!$Q:$Q,"")</f>
        <v>0</v>
      </c>
      <c r="B42" s="63" t="str">
        <f>IF(ISNUMBER(MATCH($C42,[2]LECTORS!$D$1:$D$65546,0)),VLOOKUP($C42,[2]LECTORS!$D$1:$Q$65546,11,FALSE),"")</f>
        <v>9:30, 5,</v>
      </c>
      <c r="C42" s="36" t="s">
        <v>25</v>
      </c>
      <c r="D42" s="103" t="str">
        <f>IF(ISNUMBER(MATCH($C42,'[1]Scheduling Worksheet'!$B$1:$B$65536,0)),VLOOKUP($C42,'[1]Scheduling Worksheet'!$B$1:$X$65536,22,FALSE),"")</f>
        <v/>
      </c>
      <c r="E42" s="74" t="str">
        <f>IF(ISNUMBER(MATCH($C42,'[1]Scheduling Worksheet'!$C$1:$C$65536,0)),VLOOKUP($C42,'[1]Scheduling Worksheet'!$C$1:$X$65536,21,FALSE),"")</f>
        <v/>
      </c>
      <c r="F42" s="48" t="str">
        <f>IF(ISNUMBER(MATCH($C42,'[1]Scheduling Worksheet'!$D$1:$D$65536,0)),VLOOKUP($C42,'[1]Scheduling Worksheet'!$D$1:$X$65536,20,FALSE),"")</f>
        <v/>
      </c>
      <c r="G42" s="48" t="str">
        <f>IF(ISNUMBER(MATCH($C42,'[1]Scheduling Worksheet'!$E$1:$E$65536,0)),VLOOKUP($C42,'[1]Scheduling Worksheet'!$E$1:$X$65536,19,FALSE),"")</f>
        <v/>
      </c>
      <c r="H42" s="228" t="str">
        <f>IF(ISNUMBER(MATCH($C42,'[1]Scheduling Worksheet'!$F$1:$F$65536,0)),VLOOKUP($C42,'[1]Scheduling Worksheet'!$F$1:$X$65536,19,FALSE),"")</f>
        <v/>
      </c>
      <c r="I42" s="47" t="str">
        <f>IF(ISNUMBER(MATCH($C42,'[1]Scheduling Worksheet'!$G$1:$G$65536,0)),VLOOKUP($C42,'[1]Scheduling Worksheet'!$G$1:$X$65536,17,FALSE),"")</f>
        <v/>
      </c>
      <c r="J42" s="52" t="str">
        <f>IF(ISNUMBER(MATCH($C42,'[1]Scheduling Worksheet'!$H$1:$H$65536,0)),VLOOKUP($C42,'[1]Scheduling Worksheet'!$H$1:$X$65536,16,FALSE),"")</f>
        <v/>
      </c>
      <c r="K42" s="47" t="str">
        <f>IF(ISNUMBER(MATCH($C42,'[1]Scheduling Worksheet'!$I$1:$I$65536,0)),VLOOKUP($C42,'[1]Scheduling Worksheet'!$I$1:$X$65536,15,FALSE),"")</f>
        <v>9:30-Lector</v>
      </c>
      <c r="L42" s="47" t="str">
        <f>IF(ISNUMBER(MATCH($C42,'[1]Scheduling Worksheet'!$J$1:$J$65536,0)),VLOOKUP($C42,'[1]Scheduling Worksheet'!$J$1:$X$65536,14,FALSE),"")</f>
        <v/>
      </c>
      <c r="M42" s="47" t="str">
        <f>IF(ISNUMBER(MATCH($C42,'[1]Scheduling Worksheet'!$K$1:$K$65536,0)),VLOOKUP($C42,'[1]Scheduling Worksheet'!$K$1:$X$65536,13,FALSE),"")</f>
        <v/>
      </c>
      <c r="N42" s="102"/>
      <c r="O42" s="49"/>
      <c r="P42"/>
      <c r="Q42" s="55" t="str">
        <f t="shared" si="21"/>
        <v>9:30, 5,</v>
      </c>
      <c r="R42" s="9" t="str">
        <f t="shared" si="22"/>
        <v>McCutchen, Mila Rios</v>
      </c>
      <c r="S42" s="47" t="str">
        <f>IF(ISNUMBER(MATCH($C42,'[1]Scheduling Worksheet'!$L$1:$L$65536,0)),VLOOKUP($C42,'[1]Scheduling Worksheet'!$L$1:$X$65536,12,FALSE),"")</f>
        <v/>
      </c>
      <c r="T42" s="47" t="str">
        <f>IF(ISNUMBER(MATCH($C42,'[1]Scheduling Worksheet'!$M$1:$M$65536,0)),VLOOKUP($C42,'[1]Scheduling Worksheet'!$M$1:$X$65536,11,FALSE),"")</f>
        <v/>
      </c>
      <c r="U42" s="47" t="str">
        <f>IF(ISNUMBER(MATCH($C42,'[1]Scheduling Worksheet'!$N$1:$N$65536,0)),VLOOKUP($C42,'[1]Scheduling Worksheet'!$N$1:$X$65536,10,FALSE),"")</f>
        <v/>
      </c>
      <c r="V42" s="47" t="str">
        <f>IF(ISNUMBER(MATCH($C42,'[1]Scheduling Worksheet'!$O$1:$O$65536,0)),VLOOKUP($C42,'[1]Scheduling Worksheet'!$O$1:$X$65536,9,FALSE),"")</f>
        <v/>
      </c>
      <c r="W42" s="64" t="str">
        <f>IF(ISNUMBER(MATCH($C42,'[1]Scheduling Worksheet'!$P$1:$P$65536,0)),VLOOKUP($C42,'[1]Scheduling Worksheet'!$P$1:$X$65536,8,FALSE),"")</f>
        <v/>
      </c>
      <c r="X42" s="51" t="str">
        <f>IF(ISNUMBER(MATCH($C42,'[1]Scheduling Worksheet'!$Q$1:$Q$65536,0)),VLOOKUP($C42,'[1]Scheduling Worksheet'!$Q$1:$X$65536,7,FALSE),"")</f>
        <v>9:30-Lector</v>
      </c>
      <c r="Y42" s="47" t="str">
        <f>IF(ISNUMBER(MATCH($C42,'[1]Scheduling Worksheet'!$R$1:$R$65536,0)),VLOOKUP($C42,'[1]Scheduling Worksheet'!$R$1:$X$65536,6,FALSE),"")</f>
        <v/>
      </c>
      <c r="Z42" s="47" t="str">
        <f>IF(ISNUMBER(MATCH($C42,'[1]Scheduling Worksheet'!$S$1:$S$65536,0)),VLOOKUP($C42,'[1]Scheduling Worksheet'!$S$1:$X$65536,5,FALSE),"")</f>
        <v/>
      </c>
      <c r="AA42" s="228" t="str">
        <f>IF(ISNUMBER(MATCH($C42,'[1]Scheduling Worksheet'!$T$1:$T$65536,0)),VLOOKUP($C42,'[1]Scheduling Worksheet'!$T$1:$X$65536,4,FALSE),"")</f>
        <v/>
      </c>
      <c r="AB42" s="47" t="str">
        <f>IF(ISNUMBER(MATCH($C42,'[1]Scheduling Worksheet'!$U$1:$U$65536,0)),VLOOKUP($C42,'[1]Scheduling Worksheet'!$U$1:$X$65536,3,FALSE),"")</f>
        <v/>
      </c>
      <c r="AC42" s="53" t="str">
        <f>IF(ISNUMBER(MATCH($C42,'[1]Scheduling Worksheet'!$V$1:$V$65536,0)),VLOOKUP($C42,'[1]Scheduling Worksheet'!$V$1:$X$65536,3,FALSE),"")</f>
        <v/>
      </c>
      <c r="AD42" s="18"/>
      <c r="AE42" s="33"/>
      <c r="AF42" s="25" t="str">
        <f t="shared" si="23"/>
        <v>McCutchen, Mila Rios</v>
      </c>
      <c r="AG42" s="51" t="str">
        <f t="shared" si="24"/>
        <v>9:30, 5,</v>
      </c>
      <c r="AH42" s="43" t="str">
        <f>IF(ISNUMBER(MATCH($C42,[2]LECTORS!$D$1:$D$65546,0)),VLOOKUP($C42,[2]LECTORS!$D$1:$Q$65546,7,FALSE),"")</f>
        <v>512-413-1548</v>
      </c>
      <c r="AI42" s="26" t="str">
        <f>IF($AJ42="y",IF(ISNUMBER(MATCH($C42,[2]LECTORS!$D$1:$D$65546,0)),VLOOKUP($C42,[2]LECTORS!$D$1:$Q$65546,6,FALSE),""),"")</f>
        <v>milamccutchen@gmail.com</v>
      </c>
      <c r="AJ42" s="27" t="s">
        <v>45</v>
      </c>
      <c r="AK42" s="16">
        <f t="shared" si="25"/>
        <v>2</v>
      </c>
      <c r="AL42" s="14">
        <f>IF(ISNUMBER(MATCH($C42,[2]LECTORS!$D$1:$D$65546,0)),VLOOKUP($C42,[2]LECTORS!$D$1:$Q$65546,12,FALSE),"")</f>
        <v>8</v>
      </c>
      <c r="AM42" s="16">
        <f t="shared" si="26"/>
        <v>2</v>
      </c>
      <c r="AN42" s="13">
        <f>IF(ISNUMBER(MATCH($C42,[2]LECTORS!$D$1:$D$65546,0)),VLOOKUP($C42,[2]LECTORS!$D$1:$S$65546,14,FALSE),"")</f>
        <v>0</v>
      </c>
      <c r="AO42" s="14">
        <f>IF(ISNUMBER(MATCH($C42,[2]LECTORS!$D$1:$D$65546,0)),VLOOKUP($C42,[2]LECTORS!$D$1:$S$65546,15,FALSE),"")</f>
        <v>0</v>
      </c>
      <c r="AP42" s="14">
        <f>IF(ISNUMBER(MATCH($C42,[2]LECTORS!$D$1:$D$65546,0)),VLOOKUP($C42,[2]LECTORS!$D$1:$S$65546,16,FALSE),"")</f>
        <v>0</v>
      </c>
      <c r="AQ42" s="14" t="str">
        <f>IF(ISNUMBER(MATCH($C42,[2]LECTORS!$D$1:$D$65546,0)),VLOOKUP($C42,[2]LECTORS!$D$1:$Q$65546,6,FALSE),"")</f>
        <v>milamccutchen@gmail.com</v>
      </c>
      <c r="AR42" s="35" t="str">
        <f>_xlfn.XLOOKUP(C42,'[2]EIM check'!$A:$A,'[2]EIM check'!$C:$C,"none",2)</f>
        <v>Expires 2024/05</v>
      </c>
      <c r="AS42" s="2"/>
      <c r="BA42" s="4" t="str">
        <f t="shared" si="27"/>
        <v>LEC</v>
      </c>
    </row>
    <row r="43" spans="1:85" s="4" customFormat="1" ht="19.95" customHeight="1" x14ac:dyDescent="0.25">
      <c r="A43" s="76">
        <f>_xlfn.XLOOKUP(C43,[2]LECTORS!$D:$D,[2]LECTORS!$Q:$Q,"")</f>
        <v>0</v>
      </c>
      <c r="B43" s="63" t="str">
        <f>IF(ISNUMBER(MATCH($C43,[2]LECTORS!$D$1:$D$65546,0)),VLOOKUP($C43,[2]LECTORS!$D$1:$Q$65546,11,FALSE),"")</f>
        <v>9:30, 11:15, 5</v>
      </c>
      <c r="C43" s="14" t="s">
        <v>75</v>
      </c>
      <c r="D43" s="103" t="str">
        <f>IF(ISNUMBER(MATCH($C43,'[1]Scheduling Worksheet'!$B$1:$B$65536,0)),VLOOKUP($C43,'[1]Scheduling Worksheet'!$B$1:$X$65536,22,FALSE),"")</f>
        <v/>
      </c>
      <c r="E43" s="52" t="str">
        <f>IF(ISNUMBER(MATCH($C43,'[1]Scheduling Worksheet'!$C$1:$C$65536,0)),VLOOKUP($C43,'[1]Scheduling Worksheet'!$C$1:$X$65536,21,FALSE),"")</f>
        <v/>
      </c>
      <c r="F43" s="47" t="str">
        <f>IF(ISNUMBER(MATCH($C43,'[1]Scheduling Worksheet'!$D$1:$D$65536,0)),VLOOKUP($C43,'[1]Scheduling Worksheet'!$D$1:$X$65536,20,FALSE),"")</f>
        <v/>
      </c>
      <c r="G43" s="47" t="str">
        <f>IF(ISNUMBER(MATCH($C43,'[1]Scheduling Worksheet'!$E$1:$E$65536,0)),VLOOKUP($C43,'[1]Scheduling Worksheet'!$E$1:$X$65536,19,FALSE),"")</f>
        <v/>
      </c>
      <c r="H43" s="228" t="str">
        <f>IF(ISNUMBER(MATCH($C43,'[1]Scheduling Worksheet'!$F$1:$F$65536,0)),VLOOKUP($C43,'[1]Scheduling Worksheet'!$F$1:$X$65536,19,FALSE),"")</f>
        <v/>
      </c>
      <c r="I43" s="47" t="str">
        <f>IF(ISNUMBER(MATCH($C43,'[1]Scheduling Worksheet'!$G$1:$G$65536,0)),VLOOKUP($C43,'[1]Scheduling Worksheet'!$G$1:$X$65536,17,FALSE),"")</f>
        <v/>
      </c>
      <c r="J43" s="52" t="str">
        <f>IF(ISNUMBER(MATCH($C43,'[1]Scheduling Worksheet'!$H$1:$H$65536,0)),VLOOKUP($C43,'[1]Scheduling Worksheet'!$H$1:$X$65536,16,FALSE),"")</f>
        <v/>
      </c>
      <c r="K43" s="47" t="str">
        <f>IF(ISNUMBER(MATCH($C43,'[1]Scheduling Worksheet'!$I$1:$I$65536,0)),VLOOKUP($C43,'[1]Scheduling Worksheet'!$I$1:$X$65536,15,FALSE),"")</f>
        <v>9:30-Lector</v>
      </c>
      <c r="L43" s="47" t="str">
        <f>IF(ISNUMBER(MATCH($C43,'[1]Scheduling Worksheet'!$J$1:$J$65536,0)),VLOOKUP($C43,'[1]Scheduling Worksheet'!$J$1:$X$65536,14,FALSE),"")</f>
        <v/>
      </c>
      <c r="M43" s="48" t="str">
        <f>IF(ISNUMBER(MATCH($C43,'[1]Scheduling Worksheet'!$K$1:$K$65536,0)),VLOOKUP($C43,'[1]Scheduling Worksheet'!$K$1:$X$65536,13,FALSE),"")</f>
        <v/>
      </c>
      <c r="N43" s="102"/>
      <c r="O43" s="49"/>
      <c r="P43"/>
      <c r="Q43" s="55" t="str">
        <f t="shared" si="21"/>
        <v>9:30, 11:15, 5</v>
      </c>
      <c r="R43" s="9" t="str">
        <f t="shared" si="22"/>
        <v>Tucker, Cindy</v>
      </c>
      <c r="S43" s="48" t="str">
        <f>IF(ISNUMBER(MATCH($C43,'[1]Scheduling Worksheet'!$L$1:$L$65536,0)),VLOOKUP($C43,'[1]Scheduling Worksheet'!$L$1:$X$65536,12,FALSE),"")</f>
        <v/>
      </c>
      <c r="T43" s="48" t="str">
        <f>IF(ISNUMBER(MATCH($C43,'[1]Scheduling Worksheet'!$M$1:$M$65536,0)),VLOOKUP($C43,'[1]Scheduling Worksheet'!$M$1:$X$65536,11,FALSE),"")</f>
        <v/>
      </c>
      <c r="U43" s="47" t="str">
        <f>IF(ISNUMBER(MATCH($C43,'[1]Scheduling Worksheet'!$N$1:$N$65536,0)),VLOOKUP($C43,'[1]Scheduling Worksheet'!$N$1:$X$65536,10,FALSE),"")</f>
        <v/>
      </c>
      <c r="V43" s="47" t="str">
        <f>IF(ISNUMBER(MATCH($C43,'[1]Scheduling Worksheet'!$O$1:$O$65536,0)),VLOOKUP($C43,'[1]Scheduling Worksheet'!$O$1:$X$65536,9,FALSE),"")</f>
        <v/>
      </c>
      <c r="W43" s="51" t="str">
        <f>IF(ISNUMBER(MATCH($C43,'[1]Scheduling Worksheet'!$P$1:$P$65536,0)),VLOOKUP($C43,'[1]Scheduling Worksheet'!$P$1:$X$65536,8,FALSE),"")</f>
        <v/>
      </c>
      <c r="X43" s="64" t="str">
        <f>IF(ISNUMBER(MATCH($C43,'[1]Scheduling Worksheet'!$Q$1:$Q$65536,0)),VLOOKUP($C43,'[1]Scheduling Worksheet'!$Q$1:$X$65536,7,FALSE),"")</f>
        <v/>
      </c>
      <c r="Y43" s="47" t="str">
        <f>IF(ISNUMBER(MATCH($C43,'[1]Scheduling Worksheet'!$R$1:$R$65536,0)),VLOOKUP($C43,'[1]Scheduling Worksheet'!$R$1:$X$65536,6,FALSE),"")</f>
        <v/>
      </c>
      <c r="Z43" s="47" t="str">
        <f>IF(ISNUMBER(MATCH($C43,'[1]Scheduling Worksheet'!$S$1:$S$65536,0)),VLOOKUP($C43,'[1]Scheduling Worksheet'!$S$1:$X$65536,5,FALSE),"")</f>
        <v>9:30-Lector</v>
      </c>
      <c r="AA43" s="228" t="str">
        <f>IF(ISNUMBER(MATCH($C43,'[1]Scheduling Worksheet'!$T$1:$T$65536,0)),VLOOKUP($C43,'[1]Scheduling Worksheet'!$T$1:$X$65536,4,FALSE),"")</f>
        <v/>
      </c>
      <c r="AB43" s="47" t="str">
        <f>IF(ISNUMBER(MATCH($C43,'[1]Scheduling Worksheet'!$U$1:$U$65536,0)),VLOOKUP($C43,'[1]Scheduling Worksheet'!$U$1:$X$65536,3,FALSE),"")</f>
        <v/>
      </c>
      <c r="AC43" s="53" t="str">
        <f>IF(ISNUMBER(MATCH($C43,'[1]Scheduling Worksheet'!$V$1:$V$65536,0)),VLOOKUP($C43,'[1]Scheduling Worksheet'!$V$1:$X$65536,3,FALSE),"")</f>
        <v/>
      </c>
      <c r="AD43" s="18"/>
      <c r="AE43" s="33"/>
      <c r="AF43" s="25" t="str">
        <f t="shared" si="23"/>
        <v>Tucker, Cindy</v>
      </c>
      <c r="AG43" s="51" t="str">
        <f t="shared" si="24"/>
        <v>9:30, 11:15, 5</v>
      </c>
      <c r="AH43" s="43" t="str">
        <f>IF(ISNUMBER(MATCH($C43,[2]LECTORS!$D$1:$D$65546,0)),VLOOKUP($C43,[2]LECTORS!$D$1:$Q$65546,7,FALSE),"")</f>
        <v>512-731-8075</v>
      </c>
      <c r="AI43" s="26" t="str">
        <f>IF($AJ43="y",IF(ISNUMBER(MATCH($C43,[2]LECTORS!$D$1:$D$65546,0)),VLOOKUP($C43,[2]LECTORS!$D$1:$Q$65546,6,FALSE),""),"")</f>
        <v>tuckercindya@gmail.com</v>
      </c>
      <c r="AJ43" s="27" t="s">
        <v>45</v>
      </c>
      <c r="AK43" s="16">
        <f t="shared" si="25"/>
        <v>2</v>
      </c>
      <c r="AL43" s="14" t="str">
        <f>IF(ISNUMBER(MATCH($C43,[2]LECTORS!$D$1:$D$65546,0)),VLOOKUP($C43,[2]LECTORS!$D$1:$Q$65546,12,FALSE),"")</f>
        <v>s</v>
      </c>
      <c r="AM43" s="16">
        <f t="shared" si="26"/>
        <v>2</v>
      </c>
      <c r="AN43" s="13">
        <f>IF(ISNUMBER(MATCH($C43,[2]LECTORS!$D$1:$D$65546,0)),VLOOKUP($C43,[2]LECTORS!$D$1:$S$65546,14,FALSE),"")</f>
        <v>0</v>
      </c>
      <c r="AO43" s="14" t="str">
        <f>IF(ISNUMBER(MATCH($C43,[2]LECTORS!$D$1:$D$65546,0)),VLOOKUP($C43,[2]LECTORS!$D$1:$S$65546,15,FALSE),"")</f>
        <v>Only schedule as Lector</v>
      </c>
      <c r="AP43" s="14">
        <f>IF(ISNUMBER(MATCH($C43,[2]LECTORS!$D$1:$D$65546,0)),VLOOKUP($C43,[2]LECTORS!$D$1:$S$65546,16,FALSE),"")</f>
        <v>0</v>
      </c>
      <c r="AQ43" s="14" t="str">
        <f>IF(ISNUMBER(MATCH($C43,[2]LECTORS!$D$1:$D$65546,0)),VLOOKUP($C43,[2]LECTORS!$D$1:$Q$65546,6,FALSE),"")</f>
        <v>tuckercindya@gmail.com</v>
      </c>
      <c r="AR43" s="35" t="str">
        <f>_xlfn.XLOOKUP(C43,'[2]EIM check'!$A:$A,'[2]EIM check'!$C:$C,"none",2)</f>
        <v>Expires 2024/01</v>
      </c>
      <c r="AS43" s="2"/>
      <c r="BA43" s="4" t="str">
        <f t="shared" si="27"/>
        <v>LEC</v>
      </c>
    </row>
    <row r="44" spans="1:85" s="4" customFormat="1" ht="19.95" customHeight="1" x14ac:dyDescent="0.3">
      <c r="A44" s="76">
        <f>_xlfn.XLOOKUP(C44,[2]LECTORS!$D:$D,[2]LECTORS!$Q:$Q,"")</f>
        <v>0</v>
      </c>
      <c r="B44" s="63" t="str">
        <f>IF(ISNUMBER(MATCH($C44,[2]LECTORS!$D$1:$D$65546,0)),VLOOKUP($C44,[2]LECTORS!$D$1:$Q$65546,11,FALSE),"")</f>
        <v>9:30,</v>
      </c>
      <c r="C44" s="38" t="s">
        <v>99</v>
      </c>
      <c r="D44" s="103" t="str">
        <f>IF(ISNUMBER(MATCH($C44,'[1]Scheduling Worksheet'!$B$1:$B$65536,0)),VLOOKUP($C44,'[1]Scheduling Worksheet'!$B$1:$X$65536,22,FALSE),"")</f>
        <v>9:30-Lector</v>
      </c>
      <c r="E44" s="48" t="str">
        <f>IF(ISNUMBER(MATCH($C44,'[1]Scheduling Worksheet'!$C$1:$C$65536,0)),VLOOKUP($C44,'[1]Scheduling Worksheet'!$C$1:$X$65536,21,FALSE),"")</f>
        <v/>
      </c>
      <c r="F44" s="47" t="str">
        <f>IF(ISNUMBER(MATCH($C44,'[1]Scheduling Worksheet'!$D$1:$D$65536,0)),VLOOKUP($C44,'[1]Scheduling Worksheet'!$D$1:$X$65536,20,FALSE),"")</f>
        <v/>
      </c>
      <c r="G44" s="47" t="str">
        <f>IF(ISNUMBER(MATCH($C44,'[1]Scheduling Worksheet'!$E$1:$E$65536,0)),VLOOKUP($C44,'[1]Scheduling Worksheet'!$E$1:$X$65536,19,FALSE),"")</f>
        <v/>
      </c>
      <c r="H44" s="228" t="str">
        <f>IF(ISNUMBER(MATCH($C44,'[1]Scheduling Worksheet'!$F$1:$F$65536,0)),VLOOKUP($C44,'[1]Scheduling Worksheet'!$F$1:$X$65536,19,FALSE),"")</f>
        <v/>
      </c>
      <c r="I44" s="47" t="str">
        <f>IF(ISNUMBER(MATCH($C44,'[1]Scheduling Worksheet'!$G$1:$G$65536,0)),VLOOKUP($C44,'[1]Scheduling Worksheet'!$G$1:$X$65536,17,FALSE),"")</f>
        <v/>
      </c>
      <c r="J44" s="52" t="str">
        <f>IF(ISNUMBER(MATCH($C44,'[1]Scheduling Worksheet'!$H$1:$H$65536,0)),VLOOKUP($C44,'[1]Scheduling Worksheet'!$H$1:$X$65536,16,FALSE),"")</f>
        <v/>
      </c>
      <c r="K44" s="47" t="str">
        <f>IF(ISNUMBER(MATCH($C44,'[1]Scheduling Worksheet'!$I$1:$I$65536,0)),VLOOKUP($C44,'[1]Scheduling Worksheet'!$I$1:$X$65536,15,FALSE),"")</f>
        <v/>
      </c>
      <c r="L44" s="47" t="str">
        <f>IF(ISNUMBER(MATCH($C44,'[1]Scheduling Worksheet'!$J$1:$J$65536,0)),VLOOKUP($C44,'[1]Scheduling Worksheet'!$J$1:$X$65536,14,FALSE),"")</f>
        <v>9:30-Lector</v>
      </c>
      <c r="M44" s="47" t="str">
        <f>IF(ISNUMBER(MATCH($C44,'[1]Scheduling Worksheet'!$K$1:$K$65536,0)),VLOOKUP($C44,'[1]Scheduling Worksheet'!$K$1:$X$65536,13,FALSE),"")</f>
        <v/>
      </c>
      <c r="N44" s="102"/>
      <c r="O44" s="49"/>
      <c r="P44"/>
      <c r="Q44" s="55" t="str">
        <f t="shared" si="21"/>
        <v>9:30,</v>
      </c>
      <c r="R44" s="9" t="str">
        <f t="shared" si="22"/>
        <v>Higdon, Andrew</v>
      </c>
      <c r="S44" s="47" t="str">
        <f>IF(ISNUMBER(MATCH($C44,'[1]Scheduling Worksheet'!$L$1:$L$65536,0)),VLOOKUP($C44,'[1]Scheduling Worksheet'!$L$1:$X$65536,12,FALSE),"")</f>
        <v/>
      </c>
      <c r="T44" s="47" t="str">
        <f>IF(ISNUMBER(MATCH($C44,'[1]Scheduling Worksheet'!$M$1:$M$65536,0)),VLOOKUP($C44,'[1]Scheduling Worksheet'!$M$1:$X$65536,11,FALSE),"")</f>
        <v/>
      </c>
      <c r="U44" s="47" t="str">
        <f>IF(ISNUMBER(MATCH($C44,'[1]Scheduling Worksheet'!$N$1:$N$65536,0)),VLOOKUP($C44,'[1]Scheduling Worksheet'!$N$1:$X$65536,10,FALSE),"")</f>
        <v/>
      </c>
      <c r="V44" s="47" t="str">
        <f>IF(ISNUMBER(MATCH($C44,'[1]Scheduling Worksheet'!$O$1:$O$65536,0)),VLOOKUP($C44,'[1]Scheduling Worksheet'!$O$1:$X$65536,9,FALSE),"")</f>
        <v/>
      </c>
      <c r="W44" s="51" t="str">
        <f>IF(ISNUMBER(MATCH($C44,'[1]Scheduling Worksheet'!$P$1:$P$65536,0)),VLOOKUP($C44,'[1]Scheduling Worksheet'!$P$1:$X$65536,8,FALSE),"")</f>
        <v>9:30-Lector</v>
      </c>
      <c r="X44" s="51" t="str">
        <f>IF(ISNUMBER(MATCH($C44,'[1]Scheduling Worksheet'!$Q$1:$Q$65536,0)),VLOOKUP($C44,'[1]Scheduling Worksheet'!$Q$1:$X$65536,7,FALSE),"")</f>
        <v/>
      </c>
      <c r="Y44" s="48" t="str">
        <f>IF(ISNUMBER(MATCH($C44,'[1]Scheduling Worksheet'!$R$1:$R$65536,0)),VLOOKUP($C44,'[1]Scheduling Worksheet'!$R$1:$X$65536,6,FALSE),"")</f>
        <v/>
      </c>
      <c r="Z44" s="48" t="str">
        <f>IF(ISNUMBER(MATCH($C44,'[1]Scheduling Worksheet'!$S$1:$S$65536,0)),VLOOKUP($C44,'[1]Scheduling Worksheet'!$S$1:$X$65536,5,FALSE),"")</f>
        <v/>
      </c>
      <c r="AA44" s="228" t="str">
        <f>IF(ISNUMBER(MATCH($C44,'[1]Scheduling Worksheet'!$T$1:$T$65536,0)),VLOOKUP($C44,'[1]Scheduling Worksheet'!$T$1:$X$65536,4,FALSE),"")</f>
        <v/>
      </c>
      <c r="AB44" s="47"/>
      <c r="AC44" s="53"/>
      <c r="AD44" s="18"/>
      <c r="AE44" s="33"/>
      <c r="AF44" s="25" t="str">
        <f t="shared" si="23"/>
        <v>Higdon, Andrew</v>
      </c>
      <c r="AG44" s="51" t="str">
        <f t="shared" si="24"/>
        <v>9:30,</v>
      </c>
      <c r="AH44" s="43" t="str">
        <f>IF(ISNUMBER(MATCH($C44,[2]LECTORS!$D$1:$D$65546,0)),VLOOKUP($C44,[2]LECTORS!$D$1:$Q$65546,7,FALSE),"")</f>
        <v>574-404-1993</v>
      </c>
      <c r="AI44" s="26" t="str">
        <f>IF($AJ44="y",IF(ISNUMBER(MATCH($C44,[2]LECTORS!$D$1:$D$65546,0)),VLOOKUP($C44,[2]LECTORS!$D$1:$Q$65546,6,FALSE),""),"")</f>
        <v>ndrwhgdn@protonmail.com</v>
      </c>
      <c r="AJ44" s="27" t="s">
        <v>45</v>
      </c>
      <c r="AK44" s="16">
        <f t="shared" si="25"/>
        <v>2</v>
      </c>
      <c r="AL44" s="14">
        <f>IF(ISNUMBER(MATCH($C44,[2]LECTORS!$D$1:$D$65546,0)),VLOOKUP($C44,[2]LECTORS!$D$1:$Q$65546,12,FALSE),"")</f>
        <v>0</v>
      </c>
      <c r="AM44" s="16">
        <f t="shared" si="26"/>
        <v>2</v>
      </c>
      <c r="AN44" s="13">
        <f>IF(ISNUMBER(MATCH($C44,[2]LECTORS!$D$1:$D$65546,0)),VLOOKUP($C44,[2]LECTORS!$D$1:$S$65546,14,FALSE),"")</f>
        <v>0</v>
      </c>
      <c r="AO44" s="14">
        <f>IF(ISNUMBER(MATCH($C44,[2]LECTORS!$D$1:$D$65546,0)),VLOOKUP($C44,[2]LECTORS!$D$1:$S$65546,15,FALSE),"")</f>
        <v>0</v>
      </c>
      <c r="AP44" s="14">
        <f>IF(ISNUMBER(MATCH($C44,[2]LECTORS!$D$1:$D$65546,0)),VLOOKUP($C44,[2]LECTORS!$D$1:$S$65546,16,FALSE),"")</f>
        <v>0</v>
      </c>
      <c r="AQ44" s="14" t="str">
        <f>IF(ISNUMBER(MATCH($C44,[2]LECTORS!$D$1:$D$65546,0)),VLOOKUP($C44,[2]LECTORS!$D$1:$Q$65546,6,FALSE),"")</f>
        <v>ndrwhgdn@protonmail.com</v>
      </c>
      <c r="AR44" s="35" t="str">
        <f>_xlfn.XLOOKUP(C44,'[2]EIM check'!$A:$A,'[2]EIM check'!$C:$C,"none",2)</f>
        <v>Expires 2025/08</v>
      </c>
      <c r="AS44" s="2"/>
    </row>
    <row r="45" spans="1:85" s="4" customFormat="1" ht="19.95" customHeight="1" x14ac:dyDescent="0.25">
      <c r="A45" s="76" t="str">
        <f>_xlfn.XLOOKUP(C45,[2]LECTORS!$D:$D,[2]LECTORS!$Q:$Q,"")</f>
        <v>cantor</v>
      </c>
      <c r="B45" s="63" t="str">
        <f>IF(ISNUMBER(MATCH($C45,[2]LECTORS!$D$1:$D$65546,0)),VLOOKUP($C45,[2]LECTORS!$D$1:$Q$65546,11,FALSE),"")</f>
        <v>9:30, Vg,</v>
      </c>
      <c r="C45" s="36" t="s">
        <v>23</v>
      </c>
      <c r="D45" s="103" t="str">
        <f>IF(ISNUMBER(MATCH($C45,'[1]Scheduling Worksheet'!$B$1:$B$65536,0)),VLOOKUP($C45,'[1]Scheduling Worksheet'!$B$1:$X$65536,22,FALSE),"")</f>
        <v>9:30-Lector</v>
      </c>
      <c r="E45" s="47" t="str">
        <f>IF(ISNUMBER(MATCH($C45,'[1]Scheduling Worksheet'!$C$1:$C$65536,0)),VLOOKUP($C45,'[1]Scheduling Worksheet'!$C$1:$X$65536,21,FALSE),"")</f>
        <v/>
      </c>
      <c r="F45" s="47" t="str">
        <f>IF(ISNUMBER(MATCH($C45,'[1]Scheduling Worksheet'!$D$1:$D$65536,0)),VLOOKUP($C45,'[1]Scheduling Worksheet'!$D$1:$X$65536,20,FALSE),"")</f>
        <v/>
      </c>
      <c r="G45" s="47" t="str">
        <f>IF(ISNUMBER(MATCH($C45,'[1]Scheduling Worksheet'!$E$1:$E$65536,0)),VLOOKUP($C45,'[1]Scheduling Worksheet'!$E$1:$X$65536,19,FALSE),"")</f>
        <v/>
      </c>
      <c r="H45" s="228" t="str">
        <f>IF(ISNUMBER(MATCH($C45,'[1]Scheduling Worksheet'!$F$1:$F$65536,0)),VLOOKUP($C45,'[1]Scheduling Worksheet'!$F$1:$X$65536,19,FALSE),"")</f>
        <v/>
      </c>
      <c r="I45" s="47" t="str">
        <f>IF(ISNUMBER(MATCH($C45,'[1]Scheduling Worksheet'!$G$1:$G$65536,0)),VLOOKUP($C45,'[1]Scheduling Worksheet'!$G$1:$X$65536,17,FALSE),"")</f>
        <v/>
      </c>
      <c r="J45" s="52" t="str">
        <f>IF(ISNUMBER(MATCH($C45,'[1]Scheduling Worksheet'!$H$1:$H$65536,0)),VLOOKUP($C45,'[1]Scheduling Worksheet'!$H$1:$X$65536,16,FALSE),"")</f>
        <v/>
      </c>
      <c r="K45" s="47" t="str">
        <f>IF(ISNUMBER(MATCH($C45,'[1]Scheduling Worksheet'!$I$1:$I$65536,0)),VLOOKUP($C45,'[1]Scheduling Worksheet'!$I$1:$X$65536,15,FALSE),"")</f>
        <v/>
      </c>
      <c r="L45" s="47" t="str">
        <f>IF(ISNUMBER(MATCH($C45,'[1]Scheduling Worksheet'!$J$1:$J$65536,0)),VLOOKUP($C45,'[1]Scheduling Worksheet'!$J$1:$X$65536,14,FALSE),"")</f>
        <v>9:30-Lector</v>
      </c>
      <c r="M45" s="47" t="str">
        <f>IF(ISNUMBER(MATCH($C45,'[1]Scheduling Worksheet'!$K$1:$K$65536,0)),VLOOKUP($C45,'[1]Scheduling Worksheet'!$K$1:$X$65536,13,FALSE),"")</f>
        <v/>
      </c>
      <c r="N45" s="102"/>
      <c r="O45" s="49"/>
      <c r="P45"/>
      <c r="Q45" s="55" t="str">
        <f t="shared" si="21"/>
        <v>9:30, Vg,</v>
      </c>
      <c r="R45" s="9" t="str">
        <f t="shared" si="22"/>
        <v>Alvarado, Cheryl</v>
      </c>
      <c r="S45" s="47" t="str">
        <f>IF(ISNUMBER(MATCH($C45,'[1]Scheduling Worksheet'!$L$1:$L$65536,0)),VLOOKUP($C45,'[1]Scheduling Worksheet'!$L$1:$X$65536,12,FALSE),"")</f>
        <v/>
      </c>
      <c r="T45" s="47" t="str">
        <f>IF(ISNUMBER(MATCH($C45,'[1]Scheduling Worksheet'!$M$1:$M$65536,0)),VLOOKUP($C45,'[1]Scheduling Worksheet'!$M$1:$X$65536,11,FALSE),"")</f>
        <v/>
      </c>
      <c r="U45" s="47" t="str">
        <f>IF(ISNUMBER(MATCH($C45,'[1]Scheduling Worksheet'!$N$1:$N$65536,0)),VLOOKUP($C45,'[1]Scheduling Worksheet'!$N$1:$X$65536,10,FALSE),"")</f>
        <v/>
      </c>
      <c r="V45" s="47" t="str">
        <f>IF(ISNUMBER(MATCH($C45,'[1]Scheduling Worksheet'!$O$1:$O$65536,0)),VLOOKUP($C45,'[1]Scheduling Worksheet'!$O$1:$X$65536,9,FALSE),"")</f>
        <v/>
      </c>
      <c r="W45" s="51" t="str">
        <f>IF(ISNUMBER(MATCH($C45,'[1]Scheduling Worksheet'!$P$1:$P$65536,0)),VLOOKUP($C45,'[1]Scheduling Worksheet'!$P$1:$X$65536,8,FALSE),"")</f>
        <v/>
      </c>
      <c r="X45" s="51" t="str">
        <f>IF(ISNUMBER(MATCH($C45,'[1]Scheduling Worksheet'!$Q$1:$Q$65536,0)),VLOOKUP($C45,'[1]Scheduling Worksheet'!$Q$1:$X$65536,7,FALSE),"")</f>
        <v/>
      </c>
      <c r="Y45" s="47" t="str">
        <f>IF(ISNUMBER(MATCH($C45,'[1]Scheduling Worksheet'!$R$1:$R$65536,0)),VLOOKUP($C45,'[1]Scheduling Worksheet'!$R$1:$X$65536,6,FALSE),"")</f>
        <v/>
      </c>
      <c r="Z45" s="47" t="str">
        <f>IF(ISNUMBER(MATCH($C45,'[1]Scheduling Worksheet'!$S$1:$S$65536,0)),VLOOKUP($C45,'[1]Scheduling Worksheet'!$S$1:$X$65536,5,FALSE),"")</f>
        <v>9:30-Lector</v>
      </c>
      <c r="AA45" s="228" t="str">
        <f>IF(ISNUMBER(MATCH($C45,'[1]Scheduling Worksheet'!$T$1:$T$65536,0)),VLOOKUP($C45,'[1]Scheduling Worksheet'!$T$1:$X$65536,4,FALSE),"")</f>
        <v/>
      </c>
      <c r="AB45" s="47" t="str">
        <f>IF(ISNUMBER(MATCH($C45,'[1]Scheduling Worksheet'!$U$1:$U$65536,0)),VLOOKUP($C45,'[1]Scheduling Worksheet'!$U$1:$X$65536,3,FALSE),"")</f>
        <v/>
      </c>
      <c r="AC45" s="53" t="str">
        <f>IF(ISNUMBER(MATCH($C45,'[1]Scheduling Worksheet'!$V$1:$V$65536,0)),VLOOKUP($C45,'[1]Scheduling Worksheet'!$V$1:$X$65536,3,FALSE),"")</f>
        <v/>
      </c>
      <c r="AD45" s="18"/>
      <c r="AE45" s="33"/>
      <c r="AF45" s="25" t="str">
        <f t="shared" si="23"/>
        <v>Alvarado, Cheryl</v>
      </c>
      <c r="AG45" s="51" t="str">
        <f t="shared" si="24"/>
        <v>9:30, Vg,</v>
      </c>
      <c r="AH45" s="43" t="str">
        <f>IF(ISNUMBER(MATCH($C45,[2]LECTORS!$D$1:$D$65546,0)),VLOOKUP($C45,[2]LECTORS!$D$1:$Q$65546,7,FALSE),"")</f>
        <v>512-263-9851</v>
      </c>
      <c r="AI45" s="26" t="str">
        <f>IF($AJ45="y",IF(ISNUMBER(MATCH($C45,[2]LECTORS!$D$1:$D$65546,0)),VLOOKUP($C45,[2]LECTORS!$D$1:$Q$65546,6,FALSE),""),"")</f>
        <v>cherylsalvarado@gmail.com</v>
      </c>
      <c r="AJ45" s="27" t="s">
        <v>45</v>
      </c>
      <c r="AK45" s="16">
        <f t="shared" si="25"/>
        <v>2</v>
      </c>
      <c r="AL45" s="14" t="str">
        <f>IF(ISNUMBER(MATCH($C45,[2]LECTORS!$D$1:$D$65546,0)),VLOOKUP($C45,[2]LECTORS!$D$1:$Q$65546,12,FALSE),"")</f>
        <v>8</v>
      </c>
      <c r="AM45" s="16">
        <f t="shared" si="26"/>
        <v>2</v>
      </c>
      <c r="AN45" s="13" t="str">
        <f>IF(ISNUMBER(MATCH($C45,[2]LECTORS!$D$1:$D$65546,0)),VLOOKUP($C45,[2]LECTORS!$D$1:$S$65546,14,FALSE),"")</f>
        <v>cantor</v>
      </c>
      <c r="AO45" s="14" t="str">
        <f>IF(ISNUMBER(MATCH($C45,[2]LECTORS!$D$1:$D$65546,0)),VLOOKUP($C45,[2]LECTORS!$D$1:$S$65546,15,FALSE),"")</f>
        <v>Also cantor.</v>
      </c>
      <c r="AP45" s="14">
        <f>IF(ISNUMBER(MATCH($C45,[2]LECTORS!$D$1:$D$65546,0)),VLOOKUP($C45,[2]LECTORS!$D$1:$S$65546,16,FALSE),"")</f>
        <v>0</v>
      </c>
      <c r="AQ45" s="14" t="str">
        <f>IF(ISNUMBER(MATCH($C45,[2]LECTORS!$D$1:$D$65546,0)),VLOOKUP($C45,[2]LECTORS!$D$1:$Q$65546,6,FALSE),"")</f>
        <v>cherylsalvarado@gmail.com</v>
      </c>
      <c r="AR45" s="35" t="str">
        <f>_xlfn.XLOOKUP(C45,'[2]EIM check'!$A:$A,'[2]EIM check'!$C:$C,"none",2)</f>
        <v>Expires 2025/07</v>
      </c>
      <c r="AS45" s="2"/>
      <c r="BA45" s="4" t="str">
        <f>IF($AN45="EM",$B45,"LEC")</f>
        <v>LEC</v>
      </c>
      <c r="CA45" s="3"/>
      <c r="CB45" s="3"/>
      <c r="CC45" s="3"/>
      <c r="CD45" s="3"/>
      <c r="CE45" s="3"/>
      <c r="CF45" s="3"/>
      <c r="CG45" s="3"/>
    </row>
    <row r="46" spans="1:85" s="4" customFormat="1" ht="19.95" customHeight="1" x14ac:dyDescent="0.25">
      <c r="A46" s="76">
        <f>_xlfn.XLOOKUP(C46,[2]LECTORS!$D:$D,[2]LECTORS!$Q:$Q,"")</f>
        <v>0</v>
      </c>
      <c r="B46" s="63" t="str">
        <f>IF(ISNUMBER(MATCH($C46,[2]LECTORS!$D$1:$D$65546,0)),VLOOKUP($C46,[2]LECTORS!$D$1:$Q$65546,11,FALSE),"")</f>
        <v>9:30,</v>
      </c>
      <c r="C46" s="26" t="s">
        <v>76</v>
      </c>
      <c r="D46" s="103" t="str">
        <f>IF(ISNUMBER(MATCH($C46,'[1]Scheduling Worksheet'!$B$1:$B$65536,0)),VLOOKUP($C46,'[1]Scheduling Worksheet'!$B$1:$X$65536,22,FALSE),"")</f>
        <v/>
      </c>
      <c r="E46" s="74" t="str">
        <f>IF(ISNUMBER(MATCH($C46,'[1]Scheduling Worksheet'!$C$1:$C$65536,0)),VLOOKUP($C46,'[1]Scheduling Worksheet'!$C$1:$X$65536,21,FALSE),"")</f>
        <v/>
      </c>
      <c r="F46" s="47" t="str">
        <f>IF(ISNUMBER(MATCH($C46,'[1]Scheduling Worksheet'!$D$1:$D$65536,0)),VLOOKUP($C46,'[1]Scheduling Worksheet'!$D$1:$X$65536,20,FALSE),"")</f>
        <v/>
      </c>
      <c r="G46" s="47" t="str">
        <f>IF(ISNUMBER(MATCH($C46,'[1]Scheduling Worksheet'!$E$1:$E$65536,0)),VLOOKUP($C46,'[1]Scheduling Worksheet'!$E$1:$X$65536,19,FALSE),"")</f>
        <v/>
      </c>
      <c r="H46" s="48" t="str">
        <f>IF(ISNUMBER(MATCH($C46,'[1]Scheduling Worksheet'!$F$1:$F$65536,0)),VLOOKUP($C46,'[1]Scheduling Worksheet'!$F$1:$X$65536,19,FALSE),"")</f>
        <v/>
      </c>
      <c r="I46" s="47" t="str">
        <f>IF(ISNUMBER(MATCH($C46,'[1]Scheduling Worksheet'!$G$1:$G$65536,0)),VLOOKUP($C46,'[1]Scheduling Worksheet'!$G$1:$X$65536,17,FALSE),"")</f>
        <v/>
      </c>
      <c r="J46" s="52" t="str">
        <f>IF(ISNUMBER(MATCH($C46,'[1]Scheduling Worksheet'!$H$1:$H$65536,0)),VLOOKUP($C46,'[1]Scheduling Worksheet'!$H$1:$X$65536,16,FALSE),"")</f>
        <v/>
      </c>
      <c r="K46" s="48" t="str">
        <f>IF(ISNUMBER(MATCH($C46,'[1]Scheduling Worksheet'!$I$1:$I$65536,0)),VLOOKUP($C46,'[1]Scheduling Worksheet'!$I$1:$X$65536,15,FALSE),"")</f>
        <v/>
      </c>
      <c r="L46" s="47" t="str">
        <f>IF(ISNUMBER(MATCH($C46,'[1]Scheduling Worksheet'!$J$1:$J$65536,0)),VLOOKUP($C46,'[1]Scheduling Worksheet'!$J$1:$X$65536,14,FALSE),"")</f>
        <v/>
      </c>
      <c r="M46" s="47" t="str">
        <f>IF(ISNUMBER(MATCH($C46,'[1]Scheduling Worksheet'!$K$1:$K$65536,0)),VLOOKUP($C46,'[1]Scheduling Worksheet'!$K$1:$X$65536,13,FALSE),"")</f>
        <v>9:30-Lector</v>
      </c>
      <c r="N46" s="102"/>
      <c r="O46" s="49"/>
      <c r="P46"/>
      <c r="Q46" s="55" t="str">
        <f t="shared" si="21"/>
        <v>9:30,</v>
      </c>
      <c r="R46" s="9" t="str">
        <f t="shared" si="22"/>
        <v>Muras, Stephanie</v>
      </c>
      <c r="S46" s="48" t="str">
        <f>IF(ISNUMBER(MATCH($C46,'[1]Scheduling Worksheet'!$L$1:$L$65536,0)),VLOOKUP($C46,'[1]Scheduling Worksheet'!$L$1:$X$65536,12,FALSE),"")</f>
        <v/>
      </c>
      <c r="T46" s="47" t="str">
        <f>IF(ISNUMBER(MATCH($C46,'[1]Scheduling Worksheet'!$M$1:$M$65536,0)),VLOOKUP($C46,'[1]Scheduling Worksheet'!$M$1:$X$65536,11,FALSE),"")</f>
        <v/>
      </c>
      <c r="U46" s="47" t="str">
        <f>IF(ISNUMBER(MATCH($C46,'[1]Scheduling Worksheet'!$N$1:$N$65536,0)),VLOOKUP($C46,'[1]Scheduling Worksheet'!$N$1:$X$65536,10,FALSE),"")</f>
        <v/>
      </c>
      <c r="V46" s="48" t="str">
        <f>IF(ISNUMBER(MATCH($C46,'[1]Scheduling Worksheet'!$O$1:$O$65536,0)),VLOOKUP($C46,'[1]Scheduling Worksheet'!$O$1:$X$65536,9,FALSE),"")</f>
        <v/>
      </c>
      <c r="W46" s="51" t="str">
        <f>IF(ISNUMBER(MATCH($C46,'[1]Scheduling Worksheet'!$P$1:$P$65536,0)),VLOOKUP($C46,'[1]Scheduling Worksheet'!$P$1:$X$65536,8,FALSE),"")</f>
        <v/>
      </c>
      <c r="X46" s="64" t="str">
        <f>IF(ISNUMBER(MATCH($C46,'[1]Scheduling Worksheet'!$Q$1:$Q$65536,0)),VLOOKUP($C46,'[1]Scheduling Worksheet'!$Q$1:$X$65536,7,FALSE),"")</f>
        <v/>
      </c>
      <c r="Y46" s="47" t="str">
        <f>IF(ISNUMBER(MATCH($C46,'[1]Scheduling Worksheet'!$R$1:$R$65536,0)),VLOOKUP($C46,'[1]Scheduling Worksheet'!$R$1:$X$65536,6,FALSE),"")</f>
        <v>9:30-Lector</v>
      </c>
      <c r="Z46" s="48" t="str">
        <f>IF(ISNUMBER(MATCH($C46,'[1]Scheduling Worksheet'!$S$1:$S$65536,0)),VLOOKUP($C46,'[1]Scheduling Worksheet'!$S$1:$X$65536,5,FALSE),"")</f>
        <v/>
      </c>
      <c r="AA46" s="228" t="str">
        <f>IF(ISNUMBER(MATCH($C46,'[1]Scheduling Worksheet'!$T$1:$T$65536,0)),VLOOKUP($C46,'[1]Scheduling Worksheet'!$T$1:$X$65536,4,FALSE),"")</f>
        <v/>
      </c>
      <c r="AB46" s="47" t="str">
        <f>IF(ISNUMBER(MATCH($C46,'[1]Scheduling Worksheet'!$U$1:$U$65536,0)),VLOOKUP($C46,'[1]Scheduling Worksheet'!$U$1:$X$65536,3,FALSE),"")</f>
        <v/>
      </c>
      <c r="AC46" s="53" t="str">
        <f>IF(ISNUMBER(MATCH($C46,'[1]Scheduling Worksheet'!$V$1:$V$65536,0)),VLOOKUP($C46,'[1]Scheduling Worksheet'!$V$1:$X$65536,3,FALSE),"")</f>
        <v/>
      </c>
      <c r="AD46" s="18"/>
      <c r="AE46" s="33"/>
      <c r="AF46" s="25" t="str">
        <f t="shared" si="23"/>
        <v>Muras, Stephanie</v>
      </c>
      <c r="AG46" s="51" t="str">
        <f t="shared" si="24"/>
        <v>9:30,</v>
      </c>
      <c r="AH46" s="43" t="str">
        <f>IF(ISNUMBER(MATCH($C46,[2]LECTORS!$D$1:$D$65546,0)),VLOOKUP($C46,[2]LECTORS!$D$1:$Q$65546,7,FALSE),"")</f>
        <v>512-496-3879</v>
      </c>
      <c r="AI46" s="26" t="str">
        <f>IF($AJ46="y",IF(ISNUMBER(MATCH($C46,[2]LECTORS!$D$1:$D$65546,0)),VLOOKUP($C46,[2]LECTORS!$D$1:$Q$65546,6,FALSE),""),"")</f>
        <v>stephanie.muras2011@gmail.com</v>
      </c>
      <c r="AJ46" s="27" t="s">
        <v>45</v>
      </c>
      <c r="AK46" s="16">
        <f t="shared" si="25"/>
        <v>2</v>
      </c>
      <c r="AL46" s="14" t="str">
        <f>IF(ISNUMBER(MATCH($C46,[2]LECTORS!$D$1:$D$65546,0)),VLOOKUP($C46,[2]LECTORS!$D$1:$Q$65546,12,FALSE),"")</f>
        <v>s</v>
      </c>
      <c r="AM46" s="16">
        <f t="shared" si="26"/>
        <v>2</v>
      </c>
      <c r="AN46" s="13">
        <f>IF(ISNUMBER(MATCH($C46,[2]LECTORS!$D$1:$D$65546,0)),VLOOKUP($C46,[2]LECTORS!$D$1:$S$65546,14,FALSE),"")</f>
        <v>0</v>
      </c>
      <c r="AO46" s="14" t="s">
        <v>87</v>
      </c>
      <c r="AP46" s="14">
        <f>IF(ISNUMBER(MATCH($C46,[2]LECTORS!$D$1:$D$65546,0)),VLOOKUP($C46,[2]LECTORS!$D$1:$S$65546,16,FALSE),"")</f>
        <v>0</v>
      </c>
      <c r="AQ46" s="14" t="str">
        <f>IF(ISNUMBER(MATCH($C46,[2]LECTORS!$D$1:$D$65546,0)),VLOOKUP($C46,[2]LECTORS!$D$1:$Q$65546,6,FALSE),"")</f>
        <v>stephanie.muras2011@gmail.com</v>
      </c>
      <c r="AR46" s="35" t="str">
        <f>_xlfn.XLOOKUP(C46,'[2]EIM check'!$A:$A,'[2]EIM check'!$C:$C,"none",2)</f>
        <v>Expires 2023-12</v>
      </c>
      <c r="AS46" s="2"/>
      <c r="BA46" s="4" t="str">
        <f>IF($AN46="EM",$B46,"LEC")</f>
        <v>LEC</v>
      </c>
    </row>
    <row r="47" spans="1:85" s="4" customFormat="1" ht="19.95" customHeight="1" x14ac:dyDescent="0.25">
      <c r="A47" s="76" t="str">
        <f>_xlfn.XLOOKUP(C47,[2]LECTORS!$D:$D,[2]LECTORS!$Q:$Q,"")</f>
        <v>EM</v>
      </c>
      <c r="B47" s="63" t="str">
        <f>IF(ISNUMBER(MATCH($C47,[2]LECTORS!$D$1:$D$65546,0)),VLOOKUP($C47,[2]LECTORS!$D$1:$Q$65546,11,FALSE),"")</f>
        <v>9:30,</v>
      </c>
      <c r="C47" s="11" t="s">
        <v>20</v>
      </c>
      <c r="D47" s="103" t="str">
        <f>IF(ISNUMBER(MATCH($C47,'[1]Scheduling Worksheet'!$B$1:$B$65536,0)),VLOOKUP($C47,'[1]Scheduling Worksheet'!$B$1:$X$65536,22,FALSE),"")</f>
        <v/>
      </c>
      <c r="E47" s="52" t="str">
        <f>IF(ISNUMBER(MATCH($C47,'[1]Scheduling Worksheet'!$C$1:$C$65536,0)),VLOOKUP($C47,'[1]Scheduling Worksheet'!$C$1:$X$65536,21,FALSE),"")</f>
        <v>9:30-Lector</v>
      </c>
      <c r="F47" s="52" t="str">
        <f>IF(ISNUMBER(MATCH($C47,'[1]Scheduling Worksheet'!$D$1:$D$65536,0)),VLOOKUP($C47,'[1]Scheduling Worksheet'!$D$1:$X$65536,20,FALSE),"")</f>
        <v/>
      </c>
      <c r="G47" s="47" t="str">
        <f>IF(ISNUMBER(MATCH($C47,'[1]Scheduling Worksheet'!$E$1:$E$65536,0)),VLOOKUP($C47,'[1]Scheduling Worksheet'!$E$1:$X$65536,19,FALSE),"")</f>
        <v>9:30-EM</v>
      </c>
      <c r="H47" s="74" t="str">
        <f>IF(ISNUMBER(MATCH($C47,'[1]Scheduling Worksheet'!$F$1:$F$65536,0)),VLOOKUP($C47,'[1]Scheduling Worksheet'!$F$1:$X$65536,19,FALSE),"")</f>
        <v/>
      </c>
      <c r="I47" s="74" t="str">
        <f>IF(ISNUMBER(MATCH($C47,'[1]Scheduling Worksheet'!$G$1:$G$65536,0)),VLOOKUP($C47,'[1]Scheduling Worksheet'!$G$1:$X$65536,17,FALSE),"")</f>
        <v/>
      </c>
      <c r="J47" s="52" t="str">
        <f>IF(ISNUMBER(MATCH($C47,'[1]Scheduling Worksheet'!$H$1:$H$65536,0)),VLOOKUP($C47,'[1]Scheduling Worksheet'!$H$1:$X$65536,16,FALSE),"")</f>
        <v>9:30-EM</v>
      </c>
      <c r="K47" s="52" t="str">
        <f>IF(ISNUMBER(MATCH($C47,'[1]Scheduling Worksheet'!$I$1:$I$65536,0)),VLOOKUP($C47,'[1]Scheduling Worksheet'!$I$1:$X$65536,15,FALSE),"")</f>
        <v/>
      </c>
      <c r="L47" s="47" t="str">
        <f>IF(ISNUMBER(MATCH($C47,'[1]Scheduling Worksheet'!$J$1:$J$65536,0)),VLOOKUP($C47,'[1]Scheduling Worksheet'!$J$1:$X$65536,14,FALSE),"")</f>
        <v/>
      </c>
      <c r="M47" s="47" t="str">
        <f>IF(ISNUMBER(MATCH($C47,'[1]Scheduling Worksheet'!$K$1:$K$65536,0)),VLOOKUP($C47,'[1]Scheduling Worksheet'!$K$1:$X$65536,13,FALSE),"")</f>
        <v>9:30-Lector</v>
      </c>
      <c r="N47" s="102"/>
      <c r="O47" s="49"/>
      <c r="P47"/>
      <c r="Q47" s="55" t="str">
        <f t="shared" si="21"/>
        <v>9:30,</v>
      </c>
      <c r="R47" s="9" t="str">
        <f t="shared" si="22"/>
        <v>Brotherman, Geralyn</v>
      </c>
      <c r="S47" s="47" t="str">
        <f>IF(ISNUMBER(MATCH($C47,'[1]Scheduling Worksheet'!$L$1:$L$65536,0)),VLOOKUP($C47,'[1]Scheduling Worksheet'!$L$1:$X$65536,12,FALSE),"")</f>
        <v/>
      </c>
      <c r="T47" s="47" t="str">
        <f>IF(ISNUMBER(MATCH($C47,'[1]Scheduling Worksheet'!$M$1:$M$65536,0)),VLOOKUP($C47,'[1]Scheduling Worksheet'!$M$1:$X$65536,11,FALSE),"")</f>
        <v>9:30-EM</v>
      </c>
      <c r="U47" s="48" t="str">
        <f>IF(ISNUMBER(MATCH($C47,'[1]Scheduling Worksheet'!$N$1:$N$65536,0)),VLOOKUP($C47,'[1]Scheduling Worksheet'!$N$1:$X$65536,10,FALSE),"")</f>
        <v/>
      </c>
      <c r="V47" s="48" t="str">
        <f>IF(ISNUMBER(MATCH($C47,'[1]Scheduling Worksheet'!$O$1:$O$65536,0)),VLOOKUP($C47,'[1]Scheduling Worksheet'!$O$1:$X$65536,9,FALSE),"")</f>
        <v/>
      </c>
      <c r="W47" s="51" t="str">
        <f>IF(ISNUMBER(MATCH($C47,'[1]Scheduling Worksheet'!$P$1:$P$65536,0)),VLOOKUP($C47,'[1]Scheduling Worksheet'!$P$1:$X$65536,8,FALSE),"")</f>
        <v>9:30-EM</v>
      </c>
      <c r="X47" s="51" t="str">
        <f>IF(ISNUMBER(MATCH($C47,'[1]Scheduling Worksheet'!$Q$1:$Q$65536,0)),VLOOKUP($C47,'[1]Scheduling Worksheet'!$Q$1:$X$65536,7,FALSE),"")</f>
        <v/>
      </c>
      <c r="Y47" s="47" t="str">
        <f>IF(ISNUMBER(MATCH($C47,'[1]Scheduling Worksheet'!$R$1:$R$65536,0)),VLOOKUP($C47,'[1]Scheduling Worksheet'!$R$1:$X$65536,6,FALSE),"")</f>
        <v>9:30-Lector</v>
      </c>
      <c r="Z47" s="48" t="str">
        <f>IF(ISNUMBER(MATCH($C47,'[1]Scheduling Worksheet'!$S$1:$S$65536,0)),VLOOKUP($C47,'[1]Scheduling Worksheet'!$S$1:$X$65536,5,FALSE),"")</f>
        <v/>
      </c>
      <c r="AA47" s="48" t="str">
        <f>IF(ISNUMBER(MATCH($C47,'[1]Scheduling Worksheet'!$T$1:$T$65536,0)),VLOOKUP($C47,'[1]Scheduling Worksheet'!$T$1:$X$65536,4,FALSE),"")</f>
        <v/>
      </c>
      <c r="AB47" s="47" t="str">
        <f>IF(ISNUMBER(MATCH($C47,'[1]Scheduling Worksheet'!$U$1:$U$65536,0)),VLOOKUP($C47,'[1]Scheduling Worksheet'!$U$1:$X$65536,3,FALSE),"")</f>
        <v/>
      </c>
      <c r="AC47" s="53" t="str">
        <f>IF(ISNUMBER(MATCH($C47,'[1]Scheduling Worksheet'!$V$1:$V$65536,0)),VLOOKUP($C47,'[1]Scheduling Worksheet'!$V$1:$X$65536,3,FALSE),"")</f>
        <v/>
      </c>
      <c r="AD47" s="18"/>
      <c r="AE47" s="33"/>
      <c r="AF47" s="25" t="str">
        <f t="shared" si="23"/>
        <v>Brotherman, Geralyn</v>
      </c>
      <c r="AG47" s="51" t="str">
        <f t="shared" si="24"/>
        <v>9:30,</v>
      </c>
      <c r="AH47" s="43" t="str">
        <f>IF(ISNUMBER(MATCH($C47,[2]LECTORS!$D$1:$D$65546,0)),VLOOKUP($C47,[2]LECTORS!$D$1:$Q$65546,7,FALSE),"")</f>
        <v>512-517-0555</v>
      </c>
      <c r="AI47" s="26" t="str">
        <f>IF($AJ47="y",IF(ISNUMBER(MATCH($C47,[2]LECTORS!$D$1:$D$65546,0)),VLOOKUP($C47,[2]LECTORS!$D$1:$Q$65546,6,FALSE),""),"")</f>
        <v xml:space="preserve">geralynbrotherman@gmail.com
</v>
      </c>
      <c r="AJ47" s="27" t="s">
        <v>45</v>
      </c>
      <c r="AK47" s="16">
        <f t="shared" si="25"/>
        <v>3</v>
      </c>
      <c r="AL47" s="14" t="str">
        <f>IF(ISNUMBER(MATCH($C47,[2]LECTORS!$D$1:$D$65546,0)),VLOOKUP($C47,[2]LECTORS!$D$1:$Q$65546,12,FALSE),"")</f>
        <v>8</v>
      </c>
      <c r="AM47" s="16">
        <f t="shared" si="26"/>
        <v>7</v>
      </c>
      <c r="AN47" s="13" t="str">
        <f>IF(ISNUMBER(MATCH($C47,[2]LECTORS!$D$1:$D$65546,0)),VLOOKUP($C47,[2]LECTORS!$D$1:$S$65546,14,FALSE),"")</f>
        <v>EM</v>
      </c>
      <c r="AO47" s="14">
        <f>IF(ISNUMBER(MATCH($C47,[2]LECTORS!$D$1:$D$65546,0)),VLOOKUP($C47,[2]LECTORS!$D$1:$S$65546,15,FALSE),"")</f>
        <v>0</v>
      </c>
      <c r="AP47" s="14">
        <f>IF(ISNUMBER(MATCH($C47,[2]LECTORS!$D$1:$D$65546,0)),VLOOKUP($C47,[2]LECTORS!$D$1:$S$65546,16,FALSE),"")</f>
        <v>0</v>
      </c>
      <c r="AQ47" s="14" t="str">
        <f>IF(ISNUMBER(MATCH($C47,[2]LECTORS!$D$1:$D$65546,0)),VLOOKUP($C47,[2]LECTORS!$D$1:$Q$65546,6,FALSE),"")</f>
        <v xml:space="preserve">geralynbrotherman@gmail.com
</v>
      </c>
      <c r="AR47" s="35" t="str">
        <f>_xlfn.XLOOKUP(C47,'[2]EIM check'!$A:$A,'[2]EIM check'!$C:$C,"none",2)</f>
        <v>Expires 2024/03</v>
      </c>
      <c r="AS47" s="2"/>
      <c r="BA47" s="4" t="str">
        <f>IF($AN47="EM",$B47,"LEC")</f>
        <v>9:30,</v>
      </c>
    </row>
    <row r="48" spans="1:85" s="223" customFormat="1" ht="19.95" customHeight="1" x14ac:dyDescent="0.25">
      <c r="A48" s="199"/>
      <c r="B48" s="200">
        <v>16</v>
      </c>
      <c r="C48" s="201"/>
      <c r="D48" s="202"/>
      <c r="E48" s="203"/>
      <c r="F48" s="203"/>
      <c r="G48" s="203"/>
      <c r="H48" s="203"/>
      <c r="I48" s="203"/>
      <c r="J48" s="204"/>
      <c r="K48" s="203"/>
      <c r="L48" s="203"/>
      <c r="M48" s="205"/>
      <c r="N48" s="206"/>
      <c r="O48" s="207"/>
      <c r="P48" s="208"/>
      <c r="Q48" s="209"/>
      <c r="R48" s="210"/>
      <c r="S48" s="203"/>
      <c r="T48" s="203"/>
      <c r="U48" s="203"/>
      <c r="V48" s="203"/>
      <c r="W48" s="211"/>
      <c r="X48" s="211"/>
      <c r="Y48" s="203"/>
      <c r="Z48" s="203"/>
      <c r="AA48" s="203"/>
      <c r="AB48" s="203"/>
      <c r="AC48" s="212"/>
      <c r="AD48" s="213"/>
      <c r="AE48" s="214"/>
      <c r="AF48" s="215"/>
      <c r="AG48" s="211"/>
      <c r="AH48" s="200"/>
      <c r="AI48" s="216"/>
      <c r="AJ48" s="217"/>
      <c r="AK48" s="218"/>
      <c r="AL48" s="219"/>
      <c r="AM48" s="218"/>
      <c r="AN48" s="220"/>
      <c r="AO48" s="219"/>
      <c r="AP48" s="219"/>
      <c r="AQ48" s="219"/>
      <c r="AR48" s="221"/>
      <c r="AS48" s="222"/>
    </row>
    <row r="49" spans="1:85" s="4" customFormat="1" ht="19.95" customHeight="1" x14ac:dyDescent="0.25">
      <c r="A49" s="76">
        <f>_xlfn.XLOOKUP(C49,[2]LECTORS!$D:$D,[2]LECTORS!$Q:$Q,"")</f>
        <v>0</v>
      </c>
      <c r="B49" s="63" t="str">
        <f>IF(ISNUMBER(MATCH($C49,[2]LECTORS!$D$1:$D$65546,0)),VLOOKUP($C49,[2]LECTORS!$D$1:$Q$65546,11,FALSE),"")</f>
        <v>11:15,</v>
      </c>
      <c r="C49" s="99" t="s">
        <v>22</v>
      </c>
      <c r="D49" s="103" t="str">
        <f>IF(ISNUMBER(MATCH($C49,'[1]Scheduling Worksheet'!$B$1:$B$65536,0)),VLOOKUP($C49,'[1]Scheduling Worksheet'!$B$1:$X$65536,22,FALSE),"")</f>
        <v/>
      </c>
      <c r="E49" s="47" t="str">
        <f>IF(ISNUMBER(MATCH($C49,'[1]Scheduling Worksheet'!$C$1:$C$65536,0)),VLOOKUP($C49,'[1]Scheduling Worksheet'!$C$1:$X$65536,21,FALSE),"")</f>
        <v/>
      </c>
      <c r="F49" s="47" t="str">
        <f>IF(ISNUMBER(MATCH($C49,'[1]Scheduling Worksheet'!$D$1:$D$65536,0)),VLOOKUP($C49,'[1]Scheduling Worksheet'!$D$1:$X$65536,20,FALSE),"")</f>
        <v/>
      </c>
      <c r="G49" s="48" t="str">
        <f>IF(ISNUMBER(MATCH($C49,'[1]Scheduling Worksheet'!$E$1:$E$65536,0)),VLOOKUP($C49,'[1]Scheduling Worksheet'!$E$1:$X$65536,19,FALSE),"")</f>
        <v/>
      </c>
      <c r="H49" s="48" t="str">
        <f>IF(ISNUMBER(MATCH($C49,'[1]Scheduling Worksheet'!$F$1:$F$65536,0)),VLOOKUP($C49,'[1]Scheduling Worksheet'!$F$1:$X$65536,19,FALSE),"")</f>
        <v/>
      </c>
      <c r="I49" s="47" t="str">
        <f>IF(ISNUMBER(MATCH($C49,'[1]Scheduling Worksheet'!$G$1:$G$65536,0)),VLOOKUP($C49,'[1]Scheduling Worksheet'!$G$1:$X$65536,17,FALSE),"")</f>
        <v/>
      </c>
      <c r="J49" s="48" t="str">
        <f>IF(ISNUMBER(MATCH($C49,'[1]Scheduling Worksheet'!$H$1:$H$65536,0)),VLOOKUP($C49,'[1]Scheduling Worksheet'!$H$1:$X$65536,16,FALSE),"")</f>
        <v/>
      </c>
      <c r="K49" s="47" t="str">
        <f>IF(ISNUMBER(MATCH($C49,'[1]Scheduling Worksheet'!$I$1:$I$65536,0)),VLOOKUP($C49,'[1]Scheduling Worksheet'!$I$1:$X$65536,15,FALSE),"")</f>
        <v/>
      </c>
      <c r="L49" s="47" t="str">
        <f>IF(ISNUMBER(MATCH($C49,'[1]Scheduling Worksheet'!$J$1:$J$65536,0)),VLOOKUP($C49,'[1]Scheduling Worksheet'!$J$1:$X$65536,14,FALSE),"")</f>
        <v>11:15-Lector</v>
      </c>
      <c r="M49" s="47" t="str">
        <f>IF(ISNUMBER(MATCH($C49,'[1]Scheduling Worksheet'!$K$1:$K$65536,0)),VLOOKUP($C49,'[1]Scheduling Worksheet'!$K$1:$X$65536,13,FALSE),"")</f>
        <v/>
      </c>
      <c r="N49" s="102"/>
      <c r="O49" s="49"/>
      <c r="P49"/>
      <c r="Q49" s="55" t="str">
        <f t="shared" ref="Q49:Q64" si="28">$B49</f>
        <v>11:15,</v>
      </c>
      <c r="R49" s="9" t="str">
        <f t="shared" ref="R49:R64" si="29">$C49</f>
        <v>Miller, Peggy</v>
      </c>
      <c r="S49" s="47" t="str">
        <f>IF(ISNUMBER(MATCH($C49,'[1]Scheduling Worksheet'!$L$1:$L$65536,0)),VLOOKUP($C49,'[1]Scheduling Worksheet'!$L$1:$X$65536,12,FALSE),"")</f>
        <v/>
      </c>
      <c r="T49" s="47" t="str">
        <f>IF(ISNUMBER(MATCH($C49,'[1]Scheduling Worksheet'!$M$1:$M$65536,0)),VLOOKUP($C49,'[1]Scheduling Worksheet'!$M$1:$X$65536,11,FALSE),"")</f>
        <v/>
      </c>
      <c r="U49" s="48" t="str">
        <f>IF(ISNUMBER(MATCH($C49,'[1]Scheduling Worksheet'!$N$1:$N$65536,0)),VLOOKUP($C49,'[1]Scheduling Worksheet'!$N$1:$X$65536,10,FALSE),"")</f>
        <v/>
      </c>
      <c r="V49" s="48" t="str">
        <f>IF(ISNUMBER(MATCH($C49,'[1]Scheduling Worksheet'!$O$1:$O$65536,0)),VLOOKUP($C49,'[1]Scheduling Worksheet'!$O$1:$X$65536,9,FALSE),"")</f>
        <v/>
      </c>
      <c r="W49" s="51" t="str">
        <f>IF(ISNUMBER(MATCH($C49,'[1]Scheduling Worksheet'!$P$1:$P$65536,0)),VLOOKUP($C49,'[1]Scheduling Worksheet'!$P$1:$X$65536,8,FALSE),"")</f>
        <v/>
      </c>
      <c r="X49" s="51" t="str">
        <f>IF(ISNUMBER(MATCH($C49,'[1]Scheduling Worksheet'!$Q$1:$Q$65536,0)),VLOOKUP($C49,'[1]Scheduling Worksheet'!$Q$1:$X$65536,7,FALSE),"")</f>
        <v>11:15-Lector</v>
      </c>
      <c r="Y49" s="47" t="str">
        <f>IF(ISNUMBER(MATCH($C49,'[1]Scheduling Worksheet'!$R$1:$R$65536,0)),VLOOKUP($C49,'[1]Scheduling Worksheet'!$R$1:$X$65536,6,FALSE),"")</f>
        <v/>
      </c>
      <c r="Z49" s="47" t="str">
        <f>IF(ISNUMBER(MATCH($C49,'[1]Scheduling Worksheet'!$S$1:$S$65536,0)),VLOOKUP($C49,'[1]Scheduling Worksheet'!$S$1:$X$65536,5,FALSE),"")</f>
        <v/>
      </c>
      <c r="AA49" s="228" t="str">
        <f>IF(ISNUMBER(MATCH($C49,'[1]Scheduling Worksheet'!$T$1:$T$65536,0)),VLOOKUP($C49,'[1]Scheduling Worksheet'!$T$1:$X$65536,4,FALSE),"")</f>
        <v/>
      </c>
      <c r="AB49" s="47" t="str">
        <f>IF(ISNUMBER(MATCH($C49,'[1]Scheduling Worksheet'!$U$1:$U$65536,0)),VLOOKUP($C49,'[1]Scheduling Worksheet'!$U$1:$X$65536,3,FALSE),"")</f>
        <v/>
      </c>
      <c r="AC49" s="53" t="str">
        <f>IF(ISNUMBER(MATCH($C49,'[1]Scheduling Worksheet'!$V$1:$V$65536,0)),VLOOKUP($C49,'[1]Scheduling Worksheet'!$V$1:$X$65536,3,FALSE),"")</f>
        <v/>
      </c>
      <c r="AD49" s="18"/>
      <c r="AE49" s="33"/>
      <c r="AF49" s="25" t="str">
        <f t="shared" ref="AF49:AF64" si="30">$C49</f>
        <v>Miller, Peggy</v>
      </c>
      <c r="AG49" s="51" t="str">
        <f t="shared" ref="AG49:AG64" si="31">$B49</f>
        <v>11:15,</v>
      </c>
      <c r="AH49" s="43" t="str">
        <f>IF(ISNUMBER(MATCH($C49,[2]LECTORS!$D$1:$D$65546,0)),VLOOKUP($C49,[2]LECTORS!$D$1:$Q$65546,7,FALSE),"")</f>
        <v>512-940-1645</v>
      </c>
      <c r="AI49" s="26" t="str">
        <f>IF($AJ49="y",IF(ISNUMBER(MATCH($C49,[2]LECTORS!$D$1:$D$65546,0)),VLOOKUP($C49,[2]LECTORS!$D$1:$Q$65546,6,FALSE),""),"")</f>
        <v>plilygrace@gmail.com</v>
      </c>
      <c r="AJ49" s="27" t="s">
        <v>45</v>
      </c>
      <c r="AK49" s="16">
        <f t="shared" ref="AK49:AK64" si="32">COUNTIF($E49:$AE49,"*-Lector")</f>
        <v>2</v>
      </c>
      <c r="AL49" s="14">
        <f>IF(ISNUMBER(MATCH($C49,[2]LECTORS!$D$1:$D$65546,0)),VLOOKUP($C49,[2]LECTORS!$D$1:$Q$65546,12,FALSE),"")</f>
        <v>8</v>
      </c>
      <c r="AM49" s="16">
        <f t="shared" ref="AM49:AM64" si="33">COUNTIF($E49:$AE49,"*-EM")+AK49</f>
        <v>2</v>
      </c>
      <c r="AN49" s="13">
        <f>IF(ISNUMBER(MATCH($C49,[2]LECTORS!$D$1:$D$65546,0)),VLOOKUP($C49,[2]LECTORS!$D$1:$S$65546,14,FALSE),"")</f>
        <v>0</v>
      </c>
      <c r="AO49" s="14">
        <f>IF(ISNUMBER(MATCH($C49,[2]LECTORS!$D$1:$D$65546,0)),VLOOKUP($C49,[2]LECTORS!$D$1:$S$65546,15,FALSE),"")</f>
        <v>0</v>
      </c>
      <c r="AP49" s="14">
        <f>IF(ISNUMBER(MATCH($C49,[2]LECTORS!$D$1:$D$65546,0)),VLOOKUP($C49,[2]LECTORS!$D$1:$S$65546,16,FALSE),"")</f>
        <v>0</v>
      </c>
      <c r="AQ49" s="14" t="str">
        <f>IF(ISNUMBER(MATCH($C49,[2]LECTORS!$D$1:$D$65546,0)),VLOOKUP($C49,[2]LECTORS!$D$1:$Q$65546,6,FALSE),"")</f>
        <v>plilygrace@gmail.com</v>
      </c>
      <c r="AR49" s="35" t="str">
        <f>_xlfn.XLOOKUP(C49,'[2]EIM check'!$A:$A,'[2]EIM check'!$C:$C,"none",2)</f>
        <v>Expires 2024/04</v>
      </c>
      <c r="AS49" s="2"/>
      <c r="BA49" s="4" t="str">
        <f t="shared" ref="BA49:BA57" si="34">IF($AN49="EM",$B49,"LEC")</f>
        <v>LEC</v>
      </c>
    </row>
    <row r="50" spans="1:85" s="4" customFormat="1" ht="19.8" customHeight="1" x14ac:dyDescent="0.25">
      <c r="A50" s="76" t="str">
        <f>_xlfn.XLOOKUP(C50,[2]LECTORS!$D:$D,[2]LECTORS!$Q:$Q,"")</f>
        <v>EM</v>
      </c>
      <c r="B50" s="63" t="str">
        <f>IF(ISNUMBER(MATCH($C50,[2]LECTORS!$D$1:$D$65546,0)),VLOOKUP($C50,[2]LECTORS!$D$1:$Q$65546,11,FALSE),"")</f>
        <v>11:15, 5</v>
      </c>
      <c r="C50" s="36" t="s">
        <v>1</v>
      </c>
      <c r="D50" s="103" t="str">
        <f>IF(ISNUMBER(MATCH($C50,'[1]Scheduling Worksheet'!$B$1:$B$65536,0)),VLOOKUP($C50,'[1]Scheduling Worksheet'!$B$1:$X$65536,22,FALSE),"")</f>
        <v/>
      </c>
      <c r="E50" s="47" t="str">
        <f>IF(ISNUMBER(MATCH($C50,'[1]Scheduling Worksheet'!$C$1:$C$65536,0)),VLOOKUP($C50,'[1]Scheduling Worksheet'!$C$1:$X$65536,21,FALSE),"")</f>
        <v>11:15-Lector</v>
      </c>
      <c r="F50" s="48" t="str">
        <f>IF(ISNUMBER(MATCH($C50,'[1]Scheduling Worksheet'!$D$1:$D$65536,0)),VLOOKUP($C50,'[1]Scheduling Worksheet'!$D$1:$X$65536,20,FALSE),"")</f>
        <v/>
      </c>
      <c r="G50" s="48" t="str">
        <f>IF(ISNUMBER(MATCH($C50,'[1]Scheduling Worksheet'!$E$1:$E$65536,0)),VLOOKUP($C50,'[1]Scheduling Worksheet'!$E$1:$X$65536,19,FALSE),"")</f>
        <v/>
      </c>
      <c r="H50" s="64" t="str">
        <f>IF(ISNUMBER(MATCH($C50,'[1]Scheduling Worksheet'!$F$1:$F$65536,0)),VLOOKUP($C50,'[1]Scheduling Worksheet'!$F$1:$X$65536,19,FALSE),"")</f>
        <v/>
      </c>
      <c r="I50" s="48" t="str">
        <f>IF(ISNUMBER(MATCH($C50,'[1]Scheduling Worksheet'!$G$1:$G$65536,0)),VLOOKUP($C50,'[1]Scheduling Worksheet'!$G$1:$X$65536,17,FALSE),"")</f>
        <v/>
      </c>
      <c r="J50" s="74" t="str">
        <f>IF(ISNUMBER(MATCH($C50,'[1]Scheduling Worksheet'!$H$1:$H$65536,0)),VLOOKUP($C50,'[1]Scheduling Worksheet'!$H$1:$X$65536,16,FALSE),"")</f>
        <v/>
      </c>
      <c r="K50" s="47" t="str">
        <f>IF(ISNUMBER(MATCH($C50,'[1]Scheduling Worksheet'!$I$1:$I$65536,0)),VLOOKUP($C50,'[1]Scheduling Worksheet'!$I$1:$X$65536,15,FALSE),"")</f>
        <v/>
      </c>
      <c r="L50" s="48" t="str">
        <f>IF(ISNUMBER(MATCH($C50,'[1]Scheduling Worksheet'!$J$1:$J$65536,0)),VLOOKUP($C50,'[1]Scheduling Worksheet'!$J$1:$X$65536,14,FALSE),"")</f>
        <v/>
      </c>
      <c r="M50" s="48" t="str">
        <f>IF(ISNUMBER(MATCH($C50,'[1]Scheduling Worksheet'!$K$1:$K$65536,0)),VLOOKUP($C50,'[1]Scheduling Worksheet'!$K$1:$X$65536,13,FALSE),"")</f>
        <v/>
      </c>
      <c r="N50" s="102"/>
      <c r="O50" s="49"/>
      <c r="P50"/>
      <c r="Q50" s="55" t="str">
        <f t="shared" si="28"/>
        <v>11:15, 5</v>
      </c>
      <c r="R50" s="9" t="str">
        <f t="shared" si="29"/>
        <v>Alba, Theresa Ann</v>
      </c>
      <c r="S50" s="48" t="str">
        <f>IF(ISNUMBER(MATCH($C50,'[1]Scheduling Worksheet'!$L$1:$L$65536,0)),VLOOKUP($C50,'[1]Scheduling Worksheet'!$L$1:$X$65536,12,FALSE),"")</f>
        <v/>
      </c>
      <c r="T50" s="48" t="str">
        <f>IF(ISNUMBER(MATCH($C50,'[1]Scheduling Worksheet'!$M$1:$M$65536,0)),VLOOKUP($C50,'[1]Scheduling Worksheet'!$M$1:$X$65536,11,FALSE),"")</f>
        <v/>
      </c>
      <c r="U50" s="47" t="str">
        <f>IF(ISNUMBER(MATCH($C50,'[1]Scheduling Worksheet'!$N$1:$N$65536,0)),VLOOKUP($C50,'[1]Scheduling Worksheet'!$N$1:$X$65536,10,FALSE),"")</f>
        <v>11:15-Lector</v>
      </c>
      <c r="V50" s="48" t="str">
        <f>IF(ISNUMBER(MATCH($C50,'[1]Scheduling Worksheet'!$O$1:$O$65536,0)),VLOOKUP($C50,'[1]Scheduling Worksheet'!$O$1:$X$65536,9,FALSE),"")</f>
        <v/>
      </c>
      <c r="W50" s="51" t="str">
        <f>IF(ISNUMBER(MATCH($C50,'[1]Scheduling Worksheet'!$P$1:$P$65536,0)),VLOOKUP($C50,'[1]Scheduling Worksheet'!$P$1:$X$65536,8,FALSE),"")</f>
        <v/>
      </c>
      <c r="X50" s="64" t="str">
        <f>IF(ISNUMBER(MATCH($C50,'[1]Scheduling Worksheet'!$Q$1:$Q$65536,0)),VLOOKUP($C50,'[1]Scheduling Worksheet'!$Q$1:$X$65536,7,FALSE),"")</f>
        <v/>
      </c>
      <c r="Y50" s="48" t="str">
        <f>IF(ISNUMBER(MATCH($C50,'[1]Scheduling Worksheet'!$R$1:$R$65536,0)),VLOOKUP($C50,'[1]Scheduling Worksheet'!$R$1:$X$65536,6,FALSE),"")</f>
        <v/>
      </c>
      <c r="Z50" s="48" t="str">
        <f>IF(ISNUMBER(MATCH($C50,'[1]Scheduling Worksheet'!$S$1:$S$65536,0)),VLOOKUP($C50,'[1]Scheduling Worksheet'!$S$1:$X$65536,5,FALSE),"")</f>
        <v/>
      </c>
      <c r="AA50" s="48" t="str">
        <f>IF(ISNUMBER(MATCH($C50,'[1]Scheduling Worksheet'!$T$1:$T$65536,0)),VLOOKUP($C50,'[1]Scheduling Worksheet'!$T$1:$X$65536,4,FALSE),"")</f>
        <v/>
      </c>
      <c r="AB50" s="47" t="str">
        <f>IF(ISNUMBER(MATCH($C50,'[1]Scheduling Worksheet'!$U$1:$U$65536,0)),VLOOKUP($C50,'[1]Scheduling Worksheet'!$U$1:$X$65536,3,FALSE),"")</f>
        <v/>
      </c>
      <c r="AC50" s="53" t="str">
        <f>IF(ISNUMBER(MATCH($C50,'[1]Scheduling Worksheet'!$V$1:$V$65536,0)),VLOOKUP($C50,'[1]Scheduling Worksheet'!$V$1:$X$65536,3,FALSE),"")</f>
        <v/>
      </c>
      <c r="AD50" s="18"/>
      <c r="AE50" s="33"/>
      <c r="AF50" s="25" t="str">
        <f t="shared" si="30"/>
        <v>Alba, Theresa Ann</v>
      </c>
      <c r="AG50" s="51" t="str">
        <f t="shared" si="31"/>
        <v>11:15, 5</v>
      </c>
      <c r="AH50" s="43" t="str">
        <f>IF(ISNUMBER(MATCH($C50,[2]LECTORS!$D$1:$D$65546,0)),VLOOKUP($C50,[2]LECTORS!$D$1:$Q$65546,7,FALSE),"")</f>
        <v>512-385-5185</v>
      </c>
      <c r="AI50" s="26" t="str">
        <f>IF($AJ50="y",IF(ISNUMBER(MATCH($C50,[2]LECTORS!$D$1:$D$65546,0)),VLOOKUP($C50,[2]LECTORS!$D$1:$Q$65546,6,FALSE),""),"")</f>
        <v>theresaannalba@yahoo.com</v>
      </c>
      <c r="AJ50" s="27" t="s">
        <v>45</v>
      </c>
      <c r="AK50" s="16">
        <f t="shared" si="32"/>
        <v>2</v>
      </c>
      <c r="AL50" s="14" t="str">
        <f>IF(ISNUMBER(MATCH($C50,[2]LECTORS!$D$1:$D$65546,0)),VLOOKUP($C50,[2]LECTORS!$D$1:$Q$65546,12,FALSE),"")</f>
        <v>8</v>
      </c>
      <c r="AM50" s="16">
        <f t="shared" si="33"/>
        <v>2</v>
      </c>
      <c r="AN50" s="13" t="str">
        <f>IF(ISNUMBER(MATCH($C50,[2]LECTORS!$D$1:$D$65546,0)),VLOOKUP($C50,[2]LECTORS!$D$1:$S$65546,14,FALSE),"")</f>
        <v>EM</v>
      </c>
      <c r="AO50" s="14" t="str">
        <f>IF(ISNUMBER(MATCH($C50,[2]LECTORS!$D$1:$D$65546,0)),VLOOKUP($C50,[2]LECTORS!$D$1:$S$65546,15,FALSE),"")</f>
        <v>Requests Specific Dates to serve at each Ministry.</v>
      </c>
      <c r="AP50" s="14" t="s">
        <v>51</v>
      </c>
      <c r="AQ50" s="14" t="str">
        <f>IF(ISNUMBER(MATCH($C50,[2]LECTORS!$D$1:$D$65546,0)),VLOOKUP($C50,[2]LECTORS!$D$1:$Q$65546,6,FALSE),"")</f>
        <v>theresaannalba@yahoo.com</v>
      </c>
      <c r="AR50" s="35" t="str">
        <f>_xlfn.XLOOKUP(C50,'[2]EIM check'!$A:$A,'[2]EIM check'!$C:$C,"none",2)</f>
        <v>Expires 2024/03</v>
      </c>
      <c r="AS50" s="2"/>
      <c r="AZ50" s="4" t="s">
        <v>42</v>
      </c>
      <c r="BA50" s="4" t="str">
        <f t="shared" si="34"/>
        <v>11:15, 5</v>
      </c>
    </row>
    <row r="51" spans="1:85" s="96" customFormat="1" ht="19.95" customHeight="1" x14ac:dyDescent="0.25">
      <c r="A51" s="76">
        <f>_xlfn.XLOOKUP(C51,[2]LECTORS!$D:$D,[2]LECTORS!$Q:$Q,"")</f>
        <v>0</v>
      </c>
      <c r="B51" s="63" t="str">
        <f>IF(ISNUMBER(MATCH($C51,[2]LECTORS!$D$1:$D$65546,0)),VLOOKUP($C51,[2]LECTORS!$D$1:$Q$65546,11,FALSE),"")</f>
        <v>11:15,</v>
      </c>
      <c r="C51" s="14" t="s">
        <v>79</v>
      </c>
      <c r="D51" s="103" t="str">
        <f>IF(ISNUMBER(MATCH($C51,'[1]Scheduling Worksheet'!$B$1:$B$65536,0)),VLOOKUP($C51,'[1]Scheduling Worksheet'!$B$1:$X$65536,22,FALSE),"")</f>
        <v/>
      </c>
      <c r="E51" s="47" t="str">
        <f>IF(ISNUMBER(MATCH($C51,'[1]Scheduling Worksheet'!$C$1:$C$65536,0)),VLOOKUP($C51,'[1]Scheduling Worksheet'!$C$1:$X$65536,21,FALSE),"")</f>
        <v/>
      </c>
      <c r="F51" s="47" t="str">
        <f>IF(ISNUMBER(MATCH($C51,'[1]Scheduling Worksheet'!$D$1:$D$65536,0)),VLOOKUP($C51,'[1]Scheduling Worksheet'!$D$1:$X$65536,20,FALSE),"")</f>
        <v>11:15-Lector</v>
      </c>
      <c r="G51" s="48" t="str">
        <f>IF(ISNUMBER(MATCH($C51,'[1]Scheduling Worksheet'!$E$1:$E$65536,0)),VLOOKUP($C51,'[1]Scheduling Worksheet'!$E$1:$X$65536,19,FALSE),"")</f>
        <v/>
      </c>
      <c r="H51" s="48" t="str">
        <f>IF(ISNUMBER(MATCH($C51,'[1]Scheduling Worksheet'!$F$1:$F$65536,0)),VLOOKUP($C51,'[1]Scheduling Worksheet'!$F$1:$X$65536,19,FALSE),"")</f>
        <v/>
      </c>
      <c r="I51" s="47" t="str">
        <f>IF(ISNUMBER(MATCH($C51,'[1]Scheduling Worksheet'!$G$1:$G$65536,0)),VLOOKUP($C51,'[1]Scheduling Worksheet'!$G$1:$X$65536,17,FALSE),"")</f>
        <v/>
      </c>
      <c r="J51" s="48" t="str">
        <f>IF(ISNUMBER(MATCH($C51,'[1]Scheduling Worksheet'!$H$1:$H$65536,0)),VLOOKUP($C51,'[1]Scheduling Worksheet'!$H$1:$X$65536,16,FALSE),"")</f>
        <v/>
      </c>
      <c r="K51" s="47" t="str">
        <f>IF(ISNUMBER(MATCH($C51,'[1]Scheduling Worksheet'!$I$1:$I$65536,0)),VLOOKUP($C51,'[1]Scheduling Worksheet'!$I$1:$X$65536,15,FALSE),"")</f>
        <v/>
      </c>
      <c r="L51" s="47" t="str">
        <f>IF(ISNUMBER(MATCH($C51,'[1]Scheduling Worksheet'!$J$1:$J$65536,0)),VLOOKUP($C51,'[1]Scheduling Worksheet'!$J$1:$X$65536,14,FALSE),"")</f>
        <v/>
      </c>
      <c r="M51" s="47" t="str">
        <f>IF(ISNUMBER(MATCH($C51,'[1]Scheduling Worksheet'!$K$1:$K$65536,0)),VLOOKUP($C51,'[1]Scheduling Worksheet'!$K$1:$X$65536,13,FALSE),"")</f>
        <v>11:15-Lector</v>
      </c>
      <c r="N51" s="102"/>
      <c r="O51" s="49"/>
      <c r="P51"/>
      <c r="Q51" s="55" t="str">
        <f t="shared" si="28"/>
        <v>11:15,</v>
      </c>
      <c r="R51" s="9" t="str">
        <f t="shared" si="29"/>
        <v>Truong, Kathy</v>
      </c>
      <c r="S51" s="48" t="str">
        <f>IF(ISNUMBER(MATCH($C51,'[1]Scheduling Worksheet'!$L$1:$L$65536,0)),VLOOKUP($C51,'[1]Scheduling Worksheet'!$L$1:$X$65536,12,FALSE),"")</f>
        <v/>
      </c>
      <c r="T51" s="48" t="str">
        <f>IF(ISNUMBER(MATCH($C51,'[1]Scheduling Worksheet'!$M$1:$M$65536,0)),VLOOKUP($C51,'[1]Scheduling Worksheet'!$M$1:$X$65536,11,FALSE),"")</f>
        <v/>
      </c>
      <c r="U51" s="48" t="str">
        <f>IF(ISNUMBER(MATCH($C51,'[1]Scheduling Worksheet'!$N$1:$N$65536,0)),VLOOKUP($C51,'[1]Scheduling Worksheet'!$N$1:$X$65536,10,FALSE),"")</f>
        <v/>
      </c>
      <c r="V51" s="48" t="str">
        <f>IF(ISNUMBER(MATCH($C51,'[1]Scheduling Worksheet'!$O$1:$O$65536,0)),VLOOKUP($C51,'[1]Scheduling Worksheet'!$O$1:$X$65536,9,FALSE),"")</f>
        <v/>
      </c>
      <c r="W51" s="64" t="str">
        <f>IF(ISNUMBER(MATCH($C51,'[1]Scheduling Worksheet'!$P$1:$P$65536,0)),VLOOKUP($C51,'[1]Scheduling Worksheet'!$P$1:$X$65536,8,FALSE),"")</f>
        <v/>
      </c>
      <c r="X51" s="64" t="str">
        <f>IF(ISNUMBER(MATCH($C51,'[1]Scheduling Worksheet'!$Q$1:$Q$65536,0)),VLOOKUP($C51,'[1]Scheduling Worksheet'!$Q$1:$X$65536,7,FALSE),"")</f>
        <v/>
      </c>
      <c r="Y51" s="48" t="str">
        <f>IF(ISNUMBER(MATCH($C51,'[1]Scheduling Worksheet'!$R$1:$R$65536,0)),VLOOKUP($C51,'[1]Scheduling Worksheet'!$R$1:$X$65536,6,FALSE),"")</f>
        <v/>
      </c>
      <c r="Z51" s="48" t="str">
        <f>IF(ISNUMBER(MATCH($C51,'[1]Scheduling Worksheet'!$S$1:$S$65536,0)),VLOOKUP($C51,'[1]Scheduling Worksheet'!$S$1:$X$65536,5,FALSE),"")</f>
        <v/>
      </c>
      <c r="AA51" s="48" t="str">
        <f>IF(ISNUMBER(MATCH($C51,'[1]Scheduling Worksheet'!$T$1:$T$65536,0)),VLOOKUP($C51,'[1]Scheduling Worksheet'!$T$1:$X$65536,4,FALSE),"")</f>
        <v/>
      </c>
      <c r="AB51" s="47" t="str">
        <f>IF(ISNUMBER(MATCH($C51,'[1]Scheduling Worksheet'!$U$1:$U$65536,0)),VLOOKUP($C51,'[1]Scheduling Worksheet'!$U$1:$X$65536,3,FALSE),"")</f>
        <v/>
      </c>
      <c r="AC51" s="53" t="str">
        <f>IF(ISNUMBER(MATCH($C51,'[1]Scheduling Worksheet'!$V$1:$V$65536,0)),VLOOKUP($C51,'[1]Scheduling Worksheet'!$V$1:$X$65536,3,FALSE),"")</f>
        <v/>
      </c>
      <c r="AD51" s="18"/>
      <c r="AE51" s="33"/>
      <c r="AF51" s="25" t="str">
        <f t="shared" si="30"/>
        <v>Truong, Kathy</v>
      </c>
      <c r="AG51" s="51" t="str">
        <f t="shared" si="31"/>
        <v>11:15,</v>
      </c>
      <c r="AH51" s="43" t="str">
        <f>IF(ISNUMBER(MATCH($C51,[2]LECTORS!$D$1:$D$65546,0)),VLOOKUP($C51,[2]LECTORS!$D$1:$Q$65546,7,FALSE),"")</f>
        <v>316-308-1882</v>
      </c>
      <c r="AI51" s="26" t="str">
        <f>IF($AJ51="y",IF(ISNUMBER(MATCH($C51,[2]LECTORS!$D$1:$D$65546,0)),VLOOKUP($C51,[2]LECTORS!$D$1:$Q$65546,6,FALSE),""),"")</f>
        <v>ktruong.yvy@gmail.com</v>
      </c>
      <c r="AJ51" s="27" t="s">
        <v>45</v>
      </c>
      <c r="AK51" s="16">
        <f t="shared" si="32"/>
        <v>2</v>
      </c>
      <c r="AL51" s="14" t="str">
        <f>IF(ISNUMBER(MATCH($C51,[2]LECTORS!$D$1:$D$65546,0)),VLOOKUP($C51,[2]LECTORS!$D$1:$Q$65546,12,FALSE),"")</f>
        <v>s</v>
      </c>
      <c r="AM51" s="16">
        <f t="shared" si="33"/>
        <v>2</v>
      </c>
      <c r="AN51" s="13">
        <f>IF(ISNUMBER(MATCH($C51,[2]LECTORS!$D$1:$D$65546,0)),VLOOKUP($C51,[2]LECTORS!$D$1:$S$65546,14,FALSE),"")</f>
        <v>0</v>
      </c>
      <c r="AO51" s="14">
        <f>IF(ISNUMBER(MATCH($C51,[2]LECTORS!$D$1:$D$65546,0)),VLOOKUP($C51,[2]LECTORS!$D$1:$S$65546,15,FALSE),"")</f>
        <v>0</v>
      </c>
      <c r="AP51" s="14">
        <f>IF(ISNUMBER(MATCH($C51,[2]LECTORS!$D$1:$D$65546,0)),VLOOKUP($C51,[2]LECTORS!$D$1:$S$65546,16,FALSE),"")</f>
        <v>0</v>
      </c>
      <c r="AQ51" s="14" t="str">
        <f>IF(ISNUMBER(MATCH($C51,[2]LECTORS!$D$1:$D$65546,0)),VLOOKUP($C51,[2]LECTORS!$D$1:$Q$65546,6,FALSE),"")</f>
        <v>ktruong.yvy@gmail.com</v>
      </c>
      <c r="AR51" s="35" t="str">
        <f>_xlfn.XLOOKUP(C51,'[2]EIM check'!$A:$A,'[2]EIM check'!$C:$C,"none",2)</f>
        <v>Expires 2025/08</v>
      </c>
      <c r="AS51" s="2"/>
      <c r="AT51" s="4"/>
      <c r="AU51" s="4"/>
      <c r="AV51" s="4"/>
      <c r="AW51" s="4"/>
      <c r="AX51" s="4"/>
      <c r="AY51" s="4"/>
      <c r="AZ51" s="4"/>
      <c r="BA51" s="4" t="str">
        <f t="shared" si="34"/>
        <v>LEC</v>
      </c>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row>
    <row r="52" spans="1:85" s="4" customFormat="1" ht="19.95" customHeight="1" x14ac:dyDescent="0.25">
      <c r="A52" s="76" t="str">
        <f>_xlfn.XLOOKUP(C52,[2]LECTORS!$D:$D,[2]LECTORS!$Q:$Q,"")</f>
        <v>EM</v>
      </c>
      <c r="B52" s="63" t="str">
        <f>IF(ISNUMBER(MATCH($C52,[2]LECTORS!$D$1:$D$65546,0)),VLOOKUP($C52,[2]LECTORS!$D$1:$Q$65546,11,FALSE),"")</f>
        <v>11:15, 9:30,</v>
      </c>
      <c r="C52" s="101" t="s">
        <v>80</v>
      </c>
      <c r="D52" s="103" t="str">
        <f>IF(ISNUMBER(MATCH($C52,'[1]Scheduling Worksheet'!$B$1:$B$65536,0)),VLOOKUP($C52,'[1]Scheduling Worksheet'!$B$1:$X$65536,22,FALSE),"")</f>
        <v/>
      </c>
      <c r="E52" s="47" t="str">
        <f>IF(ISNUMBER(MATCH($C52,'[1]Scheduling Worksheet'!$C$1:$C$65536,0)),VLOOKUP($C52,'[1]Scheduling Worksheet'!$C$1:$X$65536,21,FALSE),"")</f>
        <v>9:30-CUP</v>
      </c>
      <c r="F52" s="47" t="str">
        <f>IF(ISNUMBER(MATCH($C52,'[1]Scheduling Worksheet'!$D$1:$D$65536,0)),VLOOKUP($C52,'[1]Scheduling Worksheet'!$D$1:$X$65536,20,FALSE),"")</f>
        <v>11:15-Lector</v>
      </c>
      <c r="G52" s="48" t="str">
        <f>IF(ISNUMBER(MATCH($C52,'[1]Scheduling Worksheet'!$E$1:$E$65536,0)),VLOOKUP($C52,'[1]Scheduling Worksheet'!$E$1:$X$65536,19,FALSE),"")</f>
        <v/>
      </c>
      <c r="H52" s="48" t="str">
        <f>IF(ISNUMBER(MATCH($C52,'[1]Scheduling Worksheet'!$F$1:$F$65536,0)),VLOOKUP($C52,'[1]Scheduling Worksheet'!$F$1:$X$65536,19,FALSE),"")</f>
        <v/>
      </c>
      <c r="I52" s="48" t="str">
        <f>IF(ISNUMBER(MATCH($C52,'[1]Scheduling Worksheet'!$G$1:$G$65536,0)),VLOOKUP($C52,'[1]Scheduling Worksheet'!$G$1:$X$65536,17,FALSE),"")</f>
        <v/>
      </c>
      <c r="J52" s="48" t="str">
        <f>IF(ISNUMBER(MATCH($C52,'[1]Scheduling Worksheet'!$H$1:$H$65536,0)),VLOOKUP($C52,'[1]Scheduling Worksheet'!$H$1:$X$65536,16,FALSE),"")</f>
        <v/>
      </c>
      <c r="K52" s="47" t="str">
        <f>IF(ISNUMBER(MATCH($C52,'[1]Scheduling Worksheet'!$I$1:$I$65536,0)),VLOOKUP($C52,'[1]Scheduling Worksheet'!$I$1:$X$65536,15,FALSE),"")</f>
        <v>11:15-CUP</v>
      </c>
      <c r="L52" s="47" t="str">
        <f>IF(ISNUMBER(MATCH($C52,'[1]Scheduling Worksheet'!$J$1:$J$65536,0)),VLOOKUP($C52,'[1]Scheduling Worksheet'!$J$1:$X$65536,14,FALSE),"")</f>
        <v/>
      </c>
      <c r="M52" s="47" t="str">
        <f>IF(ISNUMBER(MATCH($C52,'[1]Scheduling Worksheet'!$K$1:$K$65536,0)),VLOOKUP($C52,'[1]Scheduling Worksheet'!$K$1:$X$65536,13,FALSE),"")</f>
        <v/>
      </c>
      <c r="N52" s="102"/>
      <c r="O52" s="49"/>
      <c r="P52"/>
      <c r="Q52" s="55" t="str">
        <f t="shared" si="28"/>
        <v>11:15, 9:30,</v>
      </c>
      <c r="R52" s="9" t="str">
        <f t="shared" si="29"/>
        <v>Bambrick, Ken</v>
      </c>
      <c r="S52" s="47" t="str">
        <f>IF(ISNUMBER(MATCH($C52,'[1]Scheduling Worksheet'!$L$1:$L$65536,0)),VLOOKUP($C52,'[1]Scheduling Worksheet'!$L$1:$X$65536,12,FALSE),"")</f>
        <v>11:15-Lector</v>
      </c>
      <c r="T52" s="47" t="str">
        <f>IF(ISNUMBER(MATCH($C52,'[1]Scheduling Worksheet'!$M$1:$M$65536,0)),VLOOKUP($C52,'[1]Scheduling Worksheet'!$M$1:$X$65536,11,FALSE),"")</f>
        <v/>
      </c>
      <c r="U52" s="47" t="str">
        <f>IF(ISNUMBER(MATCH($C52,'[1]Scheduling Worksheet'!$N$1:$N$65536,0)),VLOOKUP($C52,'[1]Scheduling Worksheet'!$N$1:$X$65536,10,FALSE),"")</f>
        <v>11:15-CUP</v>
      </c>
      <c r="V52" s="47" t="str">
        <f>IF(ISNUMBER(MATCH($C52,'[1]Scheduling Worksheet'!$O$1:$O$65536,0)),VLOOKUP($C52,'[1]Scheduling Worksheet'!$O$1:$X$65536,9,FALSE),"")</f>
        <v/>
      </c>
      <c r="W52" s="51" t="str">
        <f>IF(ISNUMBER(MATCH($C52,'[1]Scheduling Worksheet'!$P$1:$P$65536,0)),VLOOKUP($C52,'[1]Scheduling Worksheet'!$P$1:$X$65536,8,FALSE),"")</f>
        <v>11:15-CUP</v>
      </c>
      <c r="X52" s="64" t="str">
        <f>IF(ISNUMBER(MATCH($C52,'[1]Scheduling Worksheet'!$Q$1:$Q$65536,0)),VLOOKUP($C52,'[1]Scheduling Worksheet'!$Q$1:$X$65536,7,FALSE),"")</f>
        <v/>
      </c>
      <c r="Y52" s="48" t="str">
        <f>IF(ISNUMBER(MATCH($C52,'[1]Scheduling Worksheet'!$R$1:$R$65536,0)),VLOOKUP($C52,'[1]Scheduling Worksheet'!$R$1:$X$65536,6,FALSE),"")</f>
        <v/>
      </c>
      <c r="Z52" s="47" t="str">
        <f>IF(ISNUMBER(MATCH($C52,'[1]Scheduling Worksheet'!$S$1:$S$65536,0)),VLOOKUP($C52,'[1]Scheduling Worksheet'!$S$1:$X$65536,5,FALSE),"")</f>
        <v>11:15-EM</v>
      </c>
      <c r="AA52" s="228" t="str">
        <f>IF(ISNUMBER(MATCH($C52,'[1]Scheduling Worksheet'!$T$1:$T$65536,0)),VLOOKUP($C52,'[1]Scheduling Worksheet'!$T$1:$X$65536,4,FALSE),"")</f>
        <v/>
      </c>
      <c r="AB52" s="47" t="str">
        <f>IF(ISNUMBER(MATCH($C52,'[1]Scheduling Worksheet'!$U$1:$U$65536,0)),VLOOKUP($C52,'[1]Scheduling Worksheet'!$U$1:$X$65536,3,FALSE),"")</f>
        <v/>
      </c>
      <c r="AC52" s="53" t="str">
        <f>IF(ISNUMBER(MATCH($C52,'[1]Scheduling Worksheet'!$V$1:$V$65536,0)),VLOOKUP($C52,'[1]Scheduling Worksheet'!$V$1:$X$65536,3,FALSE),"")</f>
        <v/>
      </c>
      <c r="AD52" s="18"/>
      <c r="AE52" s="33"/>
      <c r="AF52" s="25" t="str">
        <f t="shared" si="30"/>
        <v>Bambrick, Ken</v>
      </c>
      <c r="AG52" s="51" t="str">
        <f t="shared" si="31"/>
        <v>11:15, 9:30,</v>
      </c>
      <c r="AH52" s="43" t="str">
        <f>IF(ISNUMBER(MATCH($C52,[2]LECTORS!$D$1:$D$65546,0)),VLOOKUP($C52,[2]LECTORS!$D$1:$Q$65546,7,FALSE),"")</f>
        <v>951-367-9518</v>
      </c>
      <c r="AI52" s="26" t="str">
        <f>IF($AJ52="y",IF(ISNUMBER(MATCH($C52,[2]LECTORS!$D$1:$D$65546,0)),VLOOKUP($C52,[2]LECTORS!$D$1:$Q$65546,6,FALSE),""),"")</f>
        <v>Kbam865@yahoo.com</v>
      </c>
      <c r="AJ52" s="27" t="s">
        <v>45</v>
      </c>
      <c r="AK52" s="16">
        <f t="shared" si="32"/>
        <v>2</v>
      </c>
      <c r="AL52" s="14" t="str">
        <f>IF(ISNUMBER(MATCH($C52,[2]LECTORS!$D$1:$D$65546,0)),VLOOKUP($C52,[2]LECTORS!$D$1:$Q$65546,12,FALSE),"")</f>
        <v>s</v>
      </c>
      <c r="AM52" s="16">
        <f t="shared" si="33"/>
        <v>3</v>
      </c>
      <c r="AN52" s="13" t="str">
        <f>IF(ISNUMBER(MATCH($C52,[2]LECTORS!$D$1:$D$65546,0)),VLOOKUP($C52,[2]LECTORS!$D$1:$S$65546,14,FALSE),"")</f>
        <v>EM</v>
      </c>
      <c r="AO52" s="14">
        <f>IF(ISNUMBER(MATCH($C52,[2]LECTORS!$D$1:$D$65546,0)),VLOOKUP($C52,[2]LECTORS!$D$1:$S$65546,15,FALSE),"")</f>
        <v>0</v>
      </c>
      <c r="AP52" s="14">
        <f>IF(ISNUMBER(MATCH($C52,[2]LECTORS!$D$1:$D$65546,0)),VLOOKUP($C52,[2]LECTORS!$D$1:$S$65546,16,FALSE),"")</f>
        <v>0</v>
      </c>
      <c r="AQ52" s="14" t="str">
        <f>IF(ISNUMBER(MATCH($C52,[2]LECTORS!$D$1:$D$65546,0)),VLOOKUP($C52,[2]LECTORS!$D$1:$Q$65546,6,FALSE),"")</f>
        <v>Kbam865@yahoo.com</v>
      </c>
      <c r="AR52" s="35" t="str">
        <f>_xlfn.XLOOKUP(C52,'[2]EIM check'!$A:$A,'[2]EIM check'!$C:$C,"none",2)</f>
        <v>Expires 2025/02</v>
      </c>
      <c r="AS52" s="2"/>
      <c r="BA52" s="4" t="str">
        <f t="shared" si="34"/>
        <v>11:15, 9:30,</v>
      </c>
    </row>
    <row r="53" spans="1:85" s="4" customFormat="1" ht="19.95" customHeight="1" x14ac:dyDescent="0.25">
      <c r="A53" s="76" t="str">
        <f>_xlfn.XLOOKUP(C53,[2]LECTORS!$D:$D,[2]LECTORS!$Q:$Q,"")</f>
        <v>EM</v>
      </c>
      <c r="B53" s="63" t="str">
        <f>IF(ISNUMBER(MATCH($C53,[2]LECTORS!$D$1:$D$65546,0)),VLOOKUP($C53,[2]LECTORS!$D$1:$Q$65546,11,FALSE),"")</f>
        <v>11:15,</v>
      </c>
      <c r="C53" s="99" t="s">
        <v>12</v>
      </c>
      <c r="D53" s="103" t="str">
        <f>IF(ISNUMBER(MATCH($C53,'[1]Scheduling Worksheet'!$B$1:$B$65536,0)),VLOOKUP($C53,'[1]Scheduling Worksheet'!$B$1:$X$65536,22,FALSE),"")</f>
        <v/>
      </c>
      <c r="E53" s="47" t="str">
        <f>IF(ISNUMBER(MATCH($C53,'[1]Scheduling Worksheet'!$C$1:$C$65536,0)),VLOOKUP($C53,'[1]Scheduling Worksheet'!$C$1:$X$65536,21,FALSE),"")</f>
        <v/>
      </c>
      <c r="F53" s="47" t="str">
        <f>IF(ISNUMBER(MATCH($C53,'[1]Scheduling Worksheet'!$D$1:$D$65536,0)),VLOOKUP($C53,'[1]Scheduling Worksheet'!$D$1:$X$65536,20,FALSE),"")</f>
        <v/>
      </c>
      <c r="G53" s="47" t="str">
        <f>IF(ISNUMBER(MATCH($C53,'[1]Scheduling Worksheet'!$E$1:$E$65536,0)),VLOOKUP($C53,'[1]Scheduling Worksheet'!$E$1:$X$65536,19,FALSE),"")</f>
        <v>11:15-Lector</v>
      </c>
      <c r="H53" s="48" t="str">
        <f>IF(ISNUMBER(MATCH($C53,'[1]Scheduling Worksheet'!$F$1:$F$65536,0)),VLOOKUP($C53,'[1]Scheduling Worksheet'!$F$1:$X$65536,19,FALSE),"")</f>
        <v/>
      </c>
      <c r="I53" s="48" t="str">
        <f>IF(ISNUMBER(MATCH($C53,'[1]Scheduling Worksheet'!$G$1:$G$65536,0)),VLOOKUP($C53,'[1]Scheduling Worksheet'!$G$1:$X$65536,17,FALSE),"")</f>
        <v/>
      </c>
      <c r="J53" s="48" t="str">
        <f>IF(ISNUMBER(MATCH($C53,'[1]Scheduling Worksheet'!$H$1:$H$65536,0)),VLOOKUP($C53,'[1]Scheduling Worksheet'!$H$1:$X$65536,16,FALSE),"")</f>
        <v/>
      </c>
      <c r="K53" s="47" t="str">
        <f>IF(ISNUMBER(MATCH($C53,'[1]Scheduling Worksheet'!$I$1:$I$65536,0)),VLOOKUP($C53,'[1]Scheduling Worksheet'!$I$1:$X$65536,15,FALSE),"")</f>
        <v/>
      </c>
      <c r="L53" s="48" t="str">
        <f>IF(ISNUMBER(MATCH($C53,'[1]Scheduling Worksheet'!$J$1:$J$65536,0)),VLOOKUP($C53,'[1]Scheduling Worksheet'!$J$1:$X$65536,14,FALSE),"")</f>
        <v/>
      </c>
      <c r="M53" s="47" t="str">
        <f>IF(ISNUMBER(MATCH($C53,'[1]Scheduling Worksheet'!$K$1:$K$65536,0)),VLOOKUP($C53,'[1]Scheduling Worksheet'!$K$1:$X$65536,13,FALSE),"")</f>
        <v/>
      </c>
      <c r="N53" s="102"/>
      <c r="O53" s="49"/>
      <c r="P53"/>
      <c r="Q53" s="55" t="str">
        <f t="shared" si="28"/>
        <v>11:15,</v>
      </c>
      <c r="R53" s="9" t="str">
        <f t="shared" si="29"/>
        <v>Castro, Andrea</v>
      </c>
      <c r="S53" s="47" t="str">
        <f>IF(ISNUMBER(MATCH($C53,'[1]Scheduling Worksheet'!$L$1:$L$65536,0)),VLOOKUP($C53,'[1]Scheduling Worksheet'!$L$1:$X$65536,12,FALSE),"")</f>
        <v>11:15-Lector</v>
      </c>
      <c r="T53" s="47" t="str">
        <f>IF(ISNUMBER(MATCH($C53,'[1]Scheduling Worksheet'!$M$1:$M$65536,0)),VLOOKUP($C53,'[1]Scheduling Worksheet'!$M$1:$X$65536,11,FALSE),"")</f>
        <v/>
      </c>
      <c r="U53" s="47" t="str">
        <f>IF(ISNUMBER(MATCH($C53,'[1]Scheduling Worksheet'!$N$1:$N$65536,0)),VLOOKUP($C53,'[1]Scheduling Worksheet'!$N$1:$X$65536,10,FALSE),"")</f>
        <v/>
      </c>
      <c r="V53" s="47" t="str">
        <f>IF(ISNUMBER(MATCH($C53,'[1]Scheduling Worksheet'!$O$1:$O$65536,0)),VLOOKUP($C53,'[1]Scheduling Worksheet'!$O$1:$X$65536,9,FALSE),"")</f>
        <v/>
      </c>
      <c r="W53" s="51" t="str">
        <f>IF(ISNUMBER(MATCH($C53,'[1]Scheduling Worksheet'!$P$1:$P$65536,0)),VLOOKUP($C53,'[1]Scheduling Worksheet'!$P$1:$X$65536,8,FALSE),"")</f>
        <v/>
      </c>
      <c r="X53" s="51" t="str">
        <f>IF(ISNUMBER(MATCH($C53,'[1]Scheduling Worksheet'!$Q$1:$Q$65536,0)),VLOOKUP($C53,'[1]Scheduling Worksheet'!$Q$1:$X$65536,7,FALSE),"")</f>
        <v/>
      </c>
      <c r="Y53" s="47" t="str">
        <f>IF(ISNUMBER(MATCH($C53,'[1]Scheduling Worksheet'!$R$1:$R$65536,0)),VLOOKUP($C53,'[1]Scheduling Worksheet'!$R$1:$X$65536,6,FALSE),"")</f>
        <v/>
      </c>
      <c r="Z53" s="47" t="str">
        <f>IF(ISNUMBER(MATCH($C53,'[1]Scheduling Worksheet'!$S$1:$S$65536,0)),VLOOKUP($C53,'[1]Scheduling Worksheet'!$S$1:$X$65536,5,FALSE),"")</f>
        <v/>
      </c>
      <c r="AA53" s="228" t="str">
        <f>IF(ISNUMBER(MATCH($C53,'[1]Scheduling Worksheet'!$T$1:$T$65536,0)),VLOOKUP($C53,'[1]Scheduling Worksheet'!$T$1:$X$65536,4,FALSE),"")</f>
        <v/>
      </c>
      <c r="AB53" s="47" t="str">
        <f>IF(ISNUMBER(MATCH($C53,'[1]Scheduling Worksheet'!$U$1:$U$65536,0)),VLOOKUP($C53,'[1]Scheduling Worksheet'!$U$1:$X$65536,3,FALSE),"")</f>
        <v/>
      </c>
      <c r="AC53" s="53" t="str">
        <f>IF(ISNUMBER(MATCH($C53,'[1]Scheduling Worksheet'!$V$1:$V$65536,0)),VLOOKUP($C53,'[1]Scheduling Worksheet'!$V$1:$X$65536,3,FALSE),"")</f>
        <v/>
      </c>
      <c r="AD53" s="18"/>
      <c r="AE53" s="33"/>
      <c r="AF53" s="25" t="str">
        <f t="shared" si="30"/>
        <v>Castro, Andrea</v>
      </c>
      <c r="AG53" s="51" t="str">
        <f t="shared" si="31"/>
        <v>11:15,</v>
      </c>
      <c r="AH53" s="43" t="str">
        <f>IF(ISNUMBER(MATCH($C53,[2]LECTORS!$D$1:$D$65546,0)),VLOOKUP($C53,[2]LECTORS!$D$1:$Q$65546,7,FALSE),"")</f>
        <v>512-627-5423</v>
      </c>
      <c r="AI53" s="26" t="str">
        <f>IF($AJ53="y",IF(ISNUMBER(MATCH($C53,[2]LECTORS!$D$1:$D$65546,0)),VLOOKUP($C53,[2]LECTORS!$D$1:$Q$65546,6,FALSE),""),"")</f>
        <v>castro_andrea_m@hotmail.com</v>
      </c>
      <c r="AJ53" s="27" t="s">
        <v>45</v>
      </c>
      <c r="AK53" s="16">
        <f t="shared" si="32"/>
        <v>2</v>
      </c>
      <c r="AL53" s="14">
        <f>IF(ISNUMBER(MATCH($C53,[2]LECTORS!$D$1:$D$65546,0)),VLOOKUP($C53,[2]LECTORS!$D$1:$Q$65546,12,FALSE),"")</f>
        <v>4</v>
      </c>
      <c r="AM53" s="16">
        <f t="shared" si="33"/>
        <v>2</v>
      </c>
      <c r="AN53" s="13" t="str">
        <f>IF(ISNUMBER(MATCH($C53,[2]LECTORS!$D$1:$D$65546,0)),VLOOKUP($C53,[2]LECTORS!$D$1:$S$65546,14,FALSE),"")</f>
        <v>EM</v>
      </c>
      <c r="AO53" s="14">
        <f>IF(ISNUMBER(MATCH($C53,[2]LECTORS!$D$1:$D$65546,0)),VLOOKUP($C53,[2]LECTORS!$D$1:$S$65546,15,FALSE),"")</f>
        <v>0</v>
      </c>
      <c r="AP53" s="14" t="s">
        <v>64</v>
      </c>
      <c r="AQ53" s="14" t="str">
        <f>IF(ISNUMBER(MATCH($C53,[2]LECTORS!$D$1:$D$65546,0)),VLOOKUP($C53,[2]LECTORS!$D$1:$Q$65546,6,FALSE),"")</f>
        <v>castro_andrea_m@hotmail.com</v>
      </c>
      <c r="AR53" s="35" t="str">
        <f>_xlfn.XLOOKUP(C53,'[2]EIM check'!$A:$A,'[2]EIM check'!$C:$C,"none",2)</f>
        <v>Expires 2024/05</v>
      </c>
      <c r="AS53" s="2"/>
      <c r="BA53" s="4" t="str">
        <f t="shared" si="34"/>
        <v>11:15,</v>
      </c>
    </row>
    <row r="54" spans="1:85" s="4" customFormat="1" ht="19.95" customHeight="1" x14ac:dyDescent="0.25">
      <c r="A54" s="76" t="str">
        <f>_xlfn.XLOOKUP(C54,[2]LECTORS!$D:$D,[2]LECTORS!$Q:$Q,"")</f>
        <v>EM</v>
      </c>
      <c r="B54" s="63" t="str">
        <f>IF(ISNUMBER(MATCH($C54,[2]LECTORS!$D$1:$D$65546,0)),VLOOKUP($C54,[2]LECTORS!$D$1:$Q$65546,11,FALSE),"")</f>
        <v>11:15,</v>
      </c>
      <c r="C54" s="99" t="s">
        <v>11</v>
      </c>
      <c r="D54" s="103" t="str">
        <f>IF(ISNUMBER(MATCH($C54,'[1]Scheduling Worksheet'!$B$1:$B$65536,0)),VLOOKUP($C54,'[1]Scheduling Worksheet'!$B$1:$X$65536,22,FALSE),"")</f>
        <v/>
      </c>
      <c r="E54" s="47" t="str">
        <f>IF(ISNUMBER(MATCH($C54,'[1]Scheduling Worksheet'!$C$1:$C$65536,0)),VLOOKUP($C54,'[1]Scheduling Worksheet'!$C$1:$X$65536,21,FALSE),"")</f>
        <v/>
      </c>
      <c r="F54" s="47" t="str">
        <f>IF(ISNUMBER(MATCH($C54,'[1]Scheduling Worksheet'!$D$1:$D$65536,0)),VLOOKUP($C54,'[1]Scheduling Worksheet'!$D$1:$X$65536,20,FALSE),"")</f>
        <v/>
      </c>
      <c r="G54" s="47" t="str">
        <f>IF(ISNUMBER(MATCH($C54,'[1]Scheduling Worksheet'!$E$1:$E$65536,0)),VLOOKUP($C54,'[1]Scheduling Worksheet'!$E$1:$X$65536,19,FALSE),"")</f>
        <v>11:15-Lector</v>
      </c>
      <c r="H54" s="228" t="str">
        <f>IF(ISNUMBER(MATCH($C54,'[1]Scheduling Worksheet'!$F$1:$F$65536,0)),VLOOKUP($C54,'[1]Scheduling Worksheet'!$F$1:$X$65536,19,FALSE),"")</f>
        <v/>
      </c>
      <c r="I54" s="47" t="str">
        <f>IF(ISNUMBER(MATCH($C54,'[1]Scheduling Worksheet'!$G$1:$G$65536,0)),VLOOKUP($C54,'[1]Scheduling Worksheet'!$G$1:$X$65536,17,FALSE),"")</f>
        <v/>
      </c>
      <c r="J54" s="47" t="str">
        <f>IF(ISNUMBER(MATCH($C54,'[1]Scheduling Worksheet'!$H$1:$H$65536,0)),VLOOKUP($C54,'[1]Scheduling Worksheet'!$H$1:$X$65536,16,FALSE),"")</f>
        <v/>
      </c>
      <c r="K54" s="47" t="str">
        <f>IF(ISNUMBER(MATCH($C54,'[1]Scheduling Worksheet'!$I$1:$I$65536,0)),VLOOKUP($C54,'[1]Scheduling Worksheet'!$I$1:$X$65536,15,FALSE),"")</f>
        <v/>
      </c>
      <c r="L54" s="47" t="str">
        <f>IF(ISNUMBER(MATCH($C54,'[1]Scheduling Worksheet'!$J$1:$J$65536,0)),VLOOKUP($C54,'[1]Scheduling Worksheet'!$J$1:$X$65536,14,FALSE),"")</f>
        <v/>
      </c>
      <c r="M54" s="47" t="str">
        <f>IF(ISNUMBER(MATCH($C54,'[1]Scheduling Worksheet'!$K$1:$K$65536,0)),VLOOKUP($C54,'[1]Scheduling Worksheet'!$K$1:$X$65536,13,FALSE),"")</f>
        <v/>
      </c>
      <c r="N54" s="102"/>
      <c r="O54" s="49"/>
      <c r="P54"/>
      <c r="Q54" s="55" t="str">
        <f t="shared" si="28"/>
        <v>11:15,</v>
      </c>
      <c r="R54" s="9" t="str">
        <f t="shared" si="29"/>
        <v>Sanchez-Navarro, Quita</v>
      </c>
      <c r="S54" s="47" t="str">
        <f>IF(ISNUMBER(MATCH($C54,'[1]Scheduling Worksheet'!$L$1:$L$65536,0)),VLOOKUP($C54,'[1]Scheduling Worksheet'!$L$1:$X$65536,12,FALSE),"")</f>
        <v/>
      </c>
      <c r="T54" s="47" t="str">
        <f>IF(ISNUMBER(MATCH($C54,'[1]Scheduling Worksheet'!$M$1:$M$65536,0)),VLOOKUP($C54,'[1]Scheduling Worksheet'!$M$1:$X$65536,11,FALSE),"")</f>
        <v>11:15-Lector</v>
      </c>
      <c r="U54" s="47" t="str">
        <f>IF(ISNUMBER(MATCH($C54,'[1]Scheduling Worksheet'!$N$1:$N$65536,0)),VLOOKUP($C54,'[1]Scheduling Worksheet'!$N$1:$X$65536,10,FALSE),"")</f>
        <v/>
      </c>
      <c r="V54" s="47" t="str">
        <f>IF(ISNUMBER(MATCH($C54,'[1]Scheduling Worksheet'!$O$1:$O$65536,0)),VLOOKUP($C54,'[1]Scheduling Worksheet'!$O$1:$X$65536,9,FALSE),"")</f>
        <v/>
      </c>
      <c r="W54" s="51" t="str">
        <f>IF(ISNUMBER(MATCH($C54,'[1]Scheduling Worksheet'!$P$1:$P$65536,0)),VLOOKUP($C54,'[1]Scheduling Worksheet'!$P$1:$X$65536,8,FALSE),"")</f>
        <v/>
      </c>
      <c r="X54" s="51" t="str">
        <f>IF(ISNUMBER(MATCH($C54,'[1]Scheduling Worksheet'!$Q$1:$Q$65536,0)),VLOOKUP($C54,'[1]Scheduling Worksheet'!$Q$1:$X$65536,7,FALSE),"")</f>
        <v/>
      </c>
      <c r="Y54" s="47" t="str">
        <f>IF(ISNUMBER(MATCH($C54,'[1]Scheduling Worksheet'!$R$1:$R$65536,0)),VLOOKUP($C54,'[1]Scheduling Worksheet'!$R$1:$X$65536,6,FALSE),"")</f>
        <v/>
      </c>
      <c r="Z54" s="47" t="str">
        <f>IF(ISNUMBER(MATCH($C54,'[1]Scheduling Worksheet'!$S$1:$S$65536,0)),VLOOKUP($C54,'[1]Scheduling Worksheet'!$S$1:$X$65536,5,FALSE),"")</f>
        <v/>
      </c>
      <c r="AA54" s="228" t="str">
        <f>IF(ISNUMBER(MATCH($C54,'[1]Scheduling Worksheet'!$T$1:$T$65536,0)),VLOOKUP($C54,'[1]Scheduling Worksheet'!$T$1:$X$65536,4,FALSE),"")</f>
        <v/>
      </c>
      <c r="AB54" s="47" t="str">
        <f>IF(ISNUMBER(MATCH($C54,'[1]Scheduling Worksheet'!$U$1:$U$65536,0)),VLOOKUP($C54,'[1]Scheduling Worksheet'!$U$1:$X$65536,3,FALSE),"")</f>
        <v/>
      </c>
      <c r="AC54" s="53" t="str">
        <f>IF(ISNUMBER(MATCH($C54,'[1]Scheduling Worksheet'!$V$1:$V$65536,0)),VLOOKUP($C54,'[1]Scheduling Worksheet'!$V$1:$X$65536,3,FALSE),"")</f>
        <v/>
      </c>
      <c r="AD54" s="18"/>
      <c r="AE54" s="33"/>
      <c r="AF54" s="25" t="str">
        <f t="shared" si="30"/>
        <v>Sanchez-Navarro, Quita</v>
      </c>
      <c r="AG54" s="51" t="str">
        <f t="shared" si="31"/>
        <v>11:15,</v>
      </c>
      <c r="AH54" s="43" t="str">
        <f>IF(ISNUMBER(MATCH($C54,[2]LECTORS!$D$1:$D$65546,0)),VLOOKUP($C54,[2]LECTORS!$D$1:$Q$65546,7,FALSE),"")</f>
        <v>512-750-5419</v>
      </c>
      <c r="AI54" s="26" t="str">
        <f>IF($AJ54="y",IF(ISNUMBER(MATCH($C54,[2]LECTORS!$D$1:$D$65546,0)),VLOOKUP($C54,[2]LECTORS!$D$1:$Q$65546,6,FALSE),""),"")</f>
        <v>qsancheznavarro@gmail.com</v>
      </c>
      <c r="AJ54" s="27" t="s">
        <v>45</v>
      </c>
      <c r="AK54" s="16">
        <f t="shared" si="32"/>
        <v>2</v>
      </c>
      <c r="AL54" s="14">
        <f>IF(ISNUMBER(MATCH($C54,[2]LECTORS!$D$1:$D$65546,0)),VLOOKUP($C54,[2]LECTORS!$D$1:$Q$65546,12,FALSE),"")</f>
        <v>3</v>
      </c>
      <c r="AM54" s="16">
        <f t="shared" si="33"/>
        <v>2</v>
      </c>
      <c r="AN54" s="13" t="str">
        <f>IF(ISNUMBER(MATCH($C54,[2]LECTORS!$D$1:$D$65546,0)),VLOOKUP($C54,[2]LECTORS!$D$1:$S$65546,14,FALSE),"")</f>
        <v>EM</v>
      </c>
      <c r="AO54" s="14" t="str">
        <f>IF(ISNUMBER(MATCH($C54,[2]LECTORS!$D$1:$D$65546,0)),VLOOKUP($C54,[2]LECTORS!$D$1:$S$65546,15,FALSE),"")</f>
        <v>Only schedule as lector. 2012-04</v>
      </c>
      <c r="AP54" s="14">
        <f>IF(ISNUMBER(MATCH($C54,[2]LECTORS!$D$1:$D$65546,0)),VLOOKUP($C54,[2]LECTORS!$D$1:$S$65546,16,FALSE),"")</f>
        <v>0</v>
      </c>
      <c r="AQ54" s="14" t="str">
        <f>IF(ISNUMBER(MATCH($C54,[2]LECTORS!$D$1:$D$65546,0)),VLOOKUP($C54,[2]LECTORS!$D$1:$Q$65546,6,FALSE),"")</f>
        <v>qsancheznavarro@gmail.com</v>
      </c>
      <c r="AR54" s="35" t="str">
        <f>_xlfn.XLOOKUP(C54,'[2]EIM check'!$A:$A,'[2]EIM check'!$C:$C,"none",2)</f>
        <v>Expires 2026/06</v>
      </c>
      <c r="AS54" s="2"/>
      <c r="BA54" s="4" t="str">
        <f t="shared" si="34"/>
        <v>11:15,</v>
      </c>
    </row>
    <row r="55" spans="1:85" s="4" customFormat="1" ht="19.95" customHeight="1" x14ac:dyDescent="0.25">
      <c r="A55" s="76">
        <f>_xlfn.XLOOKUP(C55,[2]LECTORS!$D:$D,[2]LECTORS!$Q:$Q,"")</f>
        <v>0</v>
      </c>
      <c r="B55" s="43" t="str">
        <f>IF(ISNUMBER(MATCH($C55,[2]LECTORS!$D$1:$D$65546,0)),VLOOKUP($C55,[2]LECTORS!$D$1:$Q$65546,11,FALSE),"")</f>
        <v>11:15, 5,</v>
      </c>
      <c r="C55" s="99" t="s">
        <v>66</v>
      </c>
      <c r="D55" s="103" t="str">
        <f>IF(ISNUMBER(MATCH($C55,'[1]Scheduling Worksheet'!$B$1:$B$65536,0)),VLOOKUP($C55,'[1]Scheduling Worksheet'!$B$1:$X$65536,22,FALSE),"")</f>
        <v/>
      </c>
      <c r="E55" s="47" t="str">
        <f>IF(ISNUMBER(MATCH($C55,'[1]Scheduling Worksheet'!$C$1:$C$65536,0)),VLOOKUP($C55,'[1]Scheduling Worksheet'!$C$1:$X$65536,21,FALSE),"")</f>
        <v/>
      </c>
      <c r="F55" s="47" t="str">
        <f>IF(ISNUMBER(MATCH($C55,'[1]Scheduling Worksheet'!$D$1:$D$65536,0)),VLOOKUP($C55,'[1]Scheduling Worksheet'!$D$1:$X$65536,20,FALSE),"")</f>
        <v/>
      </c>
      <c r="G55" s="47" t="str">
        <f>IF(ISNUMBER(MATCH($C55,'[1]Scheduling Worksheet'!$E$1:$E$65536,0)),VLOOKUP($C55,'[1]Scheduling Worksheet'!$E$1:$X$65536,19,FALSE),"")</f>
        <v/>
      </c>
      <c r="H55" s="235" t="str">
        <f>IF(ISNUMBER(MATCH($C55,'[1]Scheduling Worksheet'!$F$1:$F$65536,0)),VLOOKUP($C55,'[1]Scheduling Worksheet'!$F$1:$X$65536,19,FALSE),"")</f>
        <v/>
      </c>
      <c r="I55" s="47" t="str">
        <f>IF(ISNUMBER(MATCH($C55,'[1]Scheduling Worksheet'!$G$1:$G$65536,0)),VLOOKUP($C55,'[1]Scheduling Worksheet'!$G$1:$X$65536,17,FALSE),"")</f>
        <v>11:15-Lector</v>
      </c>
      <c r="J55" s="47" t="str">
        <f>IF(ISNUMBER(MATCH($C55,'[1]Scheduling Worksheet'!$H$1:$H$65536,0)),VLOOKUP($C55,'[1]Scheduling Worksheet'!$H$1:$X$65536,16,FALSE),"")</f>
        <v/>
      </c>
      <c r="K55" s="47" t="str">
        <f>IF(ISNUMBER(MATCH($C55,'[1]Scheduling Worksheet'!$I$1:$I$65536,0)),VLOOKUP($C55,'[1]Scheduling Worksheet'!$I$1:$X$65536,15,FALSE),"")</f>
        <v/>
      </c>
      <c r="L55" s="47" t="str">
        <f>IF(ISNUMBER(MATCH($C55,'[1]Scheduling Worksheet'!$J$1:$J$65536,0)),VLOOKUP($C55,'[1]Scheduling Worksheet'!$J$1:$X$65536,14,FALSE),"")</f>
        <v/>
      </c>
      <c r="M55" s="47" t="str">
        <f>IF(ISNUMBER(MATCH($C55,'[1]Scheduling Worksheet'!$K$1:$K$65536,0)),VLOOKUP($C55,'[1]Scheduling Worksheet'!$K$1:$X$65536,13,FALSE),"")</f>
        <v/>
      </c>
      <c r="N55" s="102"/>
      <c r="O55" s="49"/>
      <c r="P55"/>
      <c r="Q55" s="55" t="str">
        <f t="shared" si="28"/>
        <v>11:15, 5,</v>
      </c>
      <c r="R55" s="9" t="str">
        <f t="shared" si="29"/>
        <v>Bradley, Mike</v>
      </c>
      <c r="S55" s="47" t="str">
        <f>IF(ISNUMBER(MATCH($C55,'[1]Scheduling Worksheet'!$L$1:$L$65536,0)),VLOOKUP($C55,'[1]Scheduling Worksheet'!$L$1:$X$65536,12,FALSE),"")</f>
        <v/>
      </c>
      <c r="T55" s="47" t="str">
        <f>IF(ISNUMBER(MATCH($C55,'[1]Scheduling Worksheet'!$M$1:$M$65536,0)),VLOOKUP($C55,'[1]Scheduling Worksheet'!$M$1:$X$65536,11,FALSE),"")</f>
        <v>11:15-Lector</v>
      </c>
      <c r="U55" s="47" t="str">
        <f>IF(ISNUMBER(MATCH($C55,'[1]Scheduling Worksheet'!$N$1:$N$65536,0)),VLOOKUP($C55,'[1]Scheduling Worksheet'!$N$1:$X$65536,10,FALSE),"")</f>
        <v/>
      </c>
      <c r="V55" s="47" t="str">
        <f>IF(ISNUMBER(MATCH($C55,'[1]Scheduling Worksheet'!$O$1:$O$65536,0)),VLOOKUP($C55,'[1]Scheduling Worksheet'!$O$1:$X$65536,9,FALSE),"")</f>
        <v/>
      </c>
      <c r="W55" s="51" t="str">
        <f>IF(ISNUMBER(MATCH($C55,'[1]Scheduling Worksheet'!$P$1:$P$65536,0)),VLOOKUP($C55,'[1]Scheduling Worksheet'!$P$1:$X$65536,8,FALSE),"")</f>
        <v/>
      </c>
      <c r="X55" s="51" t="str">
        <f>IF(ISNUMBER(MATCH($C55,'[1]Scheduling Worksheet'!$Q$1:$Q$65536,0)),VLOOKUP($C55,'[1]Scheduling Worksheet'!$Q$1:$X$65536,7,FALSE),"")</f>
        <v/>
      </c>
      <c r="Y55" s="47" t="str">
        <f>IF(ISNUMBER(MATCH($C55,'[1]Scheduling Worksheet'!$R$1:$R$65536,0)),VLOOKUP($C55,'[1]Scheduling Worksheet'!$R$1:$X$65536,6,FALSE),"")</f>
        <v/>
      </c>
      <c r="Z55" s="47" t="str">
        <f>IF(ISNUMBER(MATCH($C55,'[1]Scheduling Worksheet'!$S$1:$S$65536,0)),VLOOKUP($C55,'[1]Scheduling Worksheet'!$S$1:$X$65536,5,FALSE),"")</f>
        <v>11:15-Lector</v>
      </c>
      <c r="AA55" s="228" t="str">
        <f>IF(ISNUMBER(MATCH($C55,'[1]Scheduling Worksheet'!$T$1:$T$65536,0)),VLOOKUP($C55,'[1]Scheduling Worksheet'!$T$1:$X$65536,4,FALSE),"")</f>
        <v/>
      </c>
      <c r="AB55" s="47" t="str">
        <f>IF(ISNUMBER(MATCH($C55,'[1]Scheduling Worksheet'!$U$1:$U$65536,0)),VLOOKUP($C55,'[1]Scheduling Worksheet'!$U$1:$X$65536,3,FALSE),"")</f>
        <v/>
      </c>
      <c r="AC55" s="53" t="str">
        <f>IF(ISNUMBER(MATCH($C55,'[1]Scheduling Worksheet'!$V$1:$V$65536,0)),VLOOKUP($C55,'[1]Scheduling Worksheet'!$V$1:$X$65536,3,FALSE),"")</f>
        <v/>
      </c>
      <c r="AD55" s="18"/>
      <c r="AE55" s="33"/>
      <c r="AF55" s="25" t="str">
        <f t="shared" si="30"/>
        <v>Bradley, Mike</v>
      </c>
      <c r="AG55" s="51" t="str">
        <f t="shared" si="31"/>
        <v>11:15, 5,</v>
      </c>
      <c r="AH55" s="43" t="str">
        <f>IF(ISNUMBER(MATCH($C55,[2]LECTORS!$D$1:$D$65546,0)),VLOOKUP($C55,[2]LECTORS!$D$1:$Q$65546,7,FALSE),"")</f>
        <v>512-413-3789</v>
      </c>
      <c r="AI55" s="26" t="str">
        <f>IF($AJ55="y",IF(ISNUMBER(MATCH($C55,[2]LECTORS!$D$1:$D$65546,0)),VLOOKUP($C55,[2]LECTORS!$D$1:$Q$65546,6,FALSE),""),"")</f>
        <v>michael.t.bradley@gmail.com</v>
      </c>
      <c r="AJ55" s="27" t="s">
        <v>45</v>
      </c>
      <c r="AK55" s="16">
        <f t="shared" si="32"/>
        <v>3</v>
      </c>
      <c r="AL55" s="14" t="str">
        <f>IF(ISNUMBER(MATCH($C55,[2]LECTORS!$D$1:$D$65546,0)),VLOOKUP($C55,[2]LECTORS!$D$1:$Q$65546,12,FALSE),"")</f>
        <v>8</v>
      </c>
      <c r="AM55" s="16">
        <f t="shared" si="33"/>
        <v>3</v>
      </c>
      <c r="AN55" s="13">
        <f>IF(ISNUMBER(MATCH($C55,[2]LECTORS!$D$1:$D$65546,0)),VLOOKUP($C55,[2]LECTORS!$D$1:$S$65546,14,FALSE),"")</f>
        <v>0</v>
      </c>
      <c r="AO55" s="14">
        <f>IF(ISNUMBER(MATCH($C55,[2]LECTORS!$D$1:$D$65546,0)),VLOOKUP($C55,[2]LECTORS!$D$1:$S$65546,15,FALSE),"")</f>
        <v>0</v>
      </c>
      <c r="AP55" s="14" t="str">
        <f>IF(ISNUMBER(MATCH($C55,[2]LECTORS!$D$1:$D$65546,0)),VLOOKUP($C55,[2]LECTORS!$D$1:$S$65546,16,FALSE),"")</f>
        <v>Schedule with son Patrick Bradley</v>
      </c>
      <c r="AQ55" s="14" t="str">
        <f>IF(ISNUMBER(MATCH($C55,[2]LECTORS!$D$1:$D$65546,0)),VLOOKUP($C55,[2]LECTORS!$D$1:$Q$65546,6,FALSE),"")</f>
        <v>michael.t.bradley@gmail.com</v>
      </c>
      <c r="AR55" s="35" t="str">
        <f>_xlfn.XLOOKUP(C55,'[2]EIM check'!$A:$A,'[2]EIM check'!$C:$C,"none",2)</f>
        <v>Expires 2025/07</v>
      </c>
      <c r="AS55" s="2"/>
      <c r="BA55" s="4" t="str">
        <f t="shared" si="34"/>
        <v>LEC</v>
      </c>
    </row>
    <row r="56" spans="1:85" s="4" customFormat="1" ht="23.4" customHeight="1" x14ac:dyDescent="0.25">
      <c r="A56" s="76">
        <f>_xlfn.XLOOKUP(C56,[2]LECTORS!$D:$D,[2]LECTORS!$Q:$Q,"")</f>
        <v>0</v>
      </c>
      <c r="B56" s="43" t="str">
        <f>IF(ISNUMBER(MATCH($C56,[2]LECTORS!$D$1:$D$65546,0)),VLOOKUP($C56,[2]LECTORS!$D$1:$Q$65546,11,FALSE),"")</f>
        <v>11:15, 9:30</v>
      </c>
      <c r="C56" s="99" t="s">
        <v>7</v>
      </c>
      <c r="D56" s="103" t="str">
        <f>IF(ISNUMBER(MATCH($C56,'[1]Scheduling Worksheet'!$B$1:$B$65536,0)),VLOOKUP($C56,'[1]Scheduling Worksheet'!$B$1:$X$65536,22,FALSE),"")</f>
        <v/>
      </c>
      <c r="E56" s="47" t="str">
        <f>IF(ISNUMBER(MATCH($C56,'[1]Scheduling Worksheet'!$C$1:$C$65536,0)),VLOOKUP($C56,'[1]Scheduling Worksheet'!$C$1:$X$65536,21,FALSE),"")</f>
        <v/>
      </c>
      <c r="F56" s="47" t="str">
        <f>IF(ISNUMBER(MATCH($C56,'[1]Scheduling Worksheet'!$D$1:$D$65536,0)),VLOOKUP($C56,'[1]Scheduling Worksheet'!$D$1:$X$65536,20,FALSE),"")</f>
        <v/>
      </c>
      <c r="G56" s="47" t="str">
        <f>IF(ISNUMBER(MATCH($C56,'[1]Scheduling Worksheet'!$E$1:$E$65536,0)),VLOOKUP($C56,'[1]Scheduling Worksheet'!$E$1:$X$65536,19,FALSE),"")</f>
        <v/>
      </c>
      <c r="H56" s="228" t="str">
        <f>IF(ISNUMBER(MATCH($C56,'[1]Scheduling Worksheet'!$F$1:$F$65536,0)),VLOOKUP($C56,'[1]Scheduling Worksheet'!$F$1:$X$65536,19,FALSE),"")</f>
        <v/>
      </c>
      <c r="I56" s="47" t="str">
        <f>IF(ISNUMBER(MATCH($C56,'[1]Scheduling Worksheet'!$G$1:$G$65536,0)),VLOOKUP($C56,'[1]Scheduling Worksheet'!$G$1:$X$65536,17,FALSE),"")</f>
        <v>11:15-Lector</v>
      </c>
      <c r="J56" s="47" t="str">
        <f>IF(ISNUMBER(MATCH($C56,'[1]Scheduling Worksheet'!$H$1:$H$65536,0)),VLOOKUP($C56,'[1]Scheduling Worksheet'!$H$1:$X$65536,16,FALSE),"")</f>
        <v/>
      </c>
      <c r="K56" s="47" t="str">
        <f>IF(ISNUMBER(MATCH($C56,'[1]Scheduling Worksheet'!$I$1:$I$65536,0)),VLOOKUP($C56,'[1]Scheduling Worksheet'!$I$1:$X$65536,15,FALSE),"")</f>
        <v/>
      </c>
      <c r="L56" s="47" t="str">
        <f>IF(ISNUMBER(MATCH($C56,'[1]Scheduling Worksheet'!$J$1:$J$65536,0)),VLOOKUP($C56,'[1]Scheduling Worksheet'!$J$1:$X$65536,14,FALSE),"")</f>
        <v/>
      </c>
      <c r="M56" s="47" t="str">
        <f>IF(ISNUMBER(MATCH($C56,'[1]Scheduling Worksheet'!$K$1:$K$65536,0)),VLOOKUP($C56,'[1]Scheduling Worksheet'!$K$1:$X$65536,13,FALSE),"")</f>
        <v/>
      </c>
      <c r="N56" s="102"/>
      <c r="O56" s="49"/>
      <c r="P56"/>
      <c r="Q56" s="55" t="str">
        <f t="shared" si="28"/>
        <v>11:15, 9:30</v>
      </c>
      <c r="R56" s="9" t="str">
        <f t="shared" si="29"/>
        <v>Palmer, Steve</v>
      </c>
      <c r="S56" s="47" t="str">
        <f>IF(ISNUMBER(MATCH($C56,'[1]Scheduling Worksheet'!$L$1:$L$65536,0)),VLOOKUP($C56,'[1]Scheduling Worksheet'!$L$1:$X$65536,12,FALSE),"")</f>
        <v/>
      </c>
      <c r="T56" s="47" t="str">
        <f>IF(ISNUMBER(MATCH($C56,'[1]Scheduling Worksheet'!$M$1:$M$65536,0)),VLOOKUP($C56,'[1]Scheduling Worksheet'!$M$1:$X$65536,11,FALSE),"")</f>
        <v/>
      </c>
      <c r="U56" s="47" t="str">
        <f>IF(ISNUMBER(MATCH($C56,'[1]Scheduling Worksheet'!$N$1:$N$65536,0)),VLOOKUP($C56,'[1]Scheduling Worksheet'!$N$1:$X$65536,10,FALSE),"")</f>
        <v>11:15-Lector</v>
      </c>
      <c r="V56" s="47" t="str">
        <f>IF(ISNUMBER(MATCH($C56,'[1]Scheduling Worksheet'!$O$1:$O$65536,0)),VLOOKUP($C56,'[1]Scheduling Worksheet'!$O$1:$X$65536,9,FALSE),"")</f>
        <v/>
      </c>
      <c r="W56" s="51" t="str">
        <f>IF(ISNUMBER(MATCH($C56,'[1]Scheduling Worksheet'!$P$1:$P$65536,0)),VLOOKUP($C56,'[1]Scheduling Worksheet'!$P$1:$X$65536,8,FALSE),"")</f>
        <v/>
      </c>
      <c r="X56" s="51" t="str">
        <f>IF(ISNUMBER(MATCH($C56,'[1]Scheduling Worksheet'!$Q$1:$Q$65536,0)),VLOOKUP($C56,'[1]Scheduling Worksheet'!$Q$1:$X$65536,7,FALSE),"")</f>
        <v/>
      </c>
      <c r="Y56" s="47" t="str">
        <f>IF(ISNUMBER(MATCH($C56,'[1]Scheduling Worksheet'!$R$1:$R$65536,0)),VLOOKUP($C56,'[1]Scheduling Worksheet'!$R$1:$X$65536,6,FALSE),"")</f>
        <v/>
      </c>
      <c r="Z56" s="47" t="str">
        <f>IF(ISNUMBER(MATCH($C56,'[1]Scheduling Worksheet'!$S$1:$S$65536,0)),VLOOKUP($C56,'[1]Scheduling Worksheet'!$S$1:$X$65536,5,FALSE),"")</f>
        <v/>
      </c>
      <c r="AA56" s="228" t="str">
        <f>IF(ISNUMBER(MATCH($C56,'[1]Scheduling Worksheet'!$T$1:$T$65536,0)),VLOOKUP($C56,'[1]Scheduling Worksheet'!$T$1:$X$65536,4,FALSE),"")</f>
        <v/>
      </c>
      <c r="AB56" s="47" t="str">
        <f>IF(ISNUMBER(MATCH($C56,'[1]Scheduling Worksheet'!$U$1:$U$65536,0)),VLOOKUP($C56,'[1]Scheduling Worksheet'!$U$1:$X$65536,3,FALSE),"")</f>
        <v/>
      </c>
      <c r="AC56" s="53" t="str">
        <f>IF(ISNUMBER(MATCH($C56,'[1]Scheduling Worksheet'!$V$1:$V$65536,0)),VLOOKUP($C56,'[1]Scheduling Worksheet'!$V$1:$X$65536,3,FALSE),"")</f>
        <v/>
      </c>
      <c r="AD56" s="18"/>
      <c r="AE56" s="33"/>
      <c r="AF56" s="25" t="str">
        <f t="shared" si="30"/>
        <v>Palmer, Steve</v>
      </c>
      <c r="AG56" s="51" t="str">
        <f t="shared" si="31"/>
        <v>11:15, 9:30</v>
      </c>
      <c r="AH56" s="43" t="str">
        <f>IF(ISNUMBER(MATCH($C56,[2]LECTORS!$D$1:$D$65546,0)),VLOOKUP($C56,[2]LECTORS!$D$1:$Q$65546,7,FALSE),"")</f>
        <v>512-565-0361</v>
      </c>
      <c r="AI56" s="26" t="str">
        <f>IF($AJ56="y",IF(ISNUMBER(MATCH($C56,[2]LECTORS!$D$1:$D$65546,0)),VLOOKUP($C56,[2]LECTORS!$D$1:$Q$65546,6,FALSE),""),"")</f>
        <v/>
      </c>
      <c r="AJ56" s="27"/>
      <c r="AK56" s="16">
        <f t="shared" si="32"/>
        <v>2</v>
      </c>
      <c r="AL56" s="14">
        <f>IF(ISNUMBER(MATCH($C56,[2]LECTORS!$D$1:$D$65546,0)),VLOOKUP($C56,[2]LECTORS!$D$1:$Q$65546,12,FALSE),"")</f>
        <v>8</v>
      </c>
      <c r="AM56" s="16">
        <f t="shared" si="33"/>
        <v>2</v>
      </c>
      <c r="AN56" s="13">
        <f>IF(ISNUMBER(MATCH($C56,[2]LECTORS!$D$1:$D$65546,0)),VLOOKUP($C56,[2]LECTORS!$D$1:$S$65546,14,FALSE),"")</f>
        <v>0</v>
      </c>
      <c r="AO56" s="14" t="str">
        <f>IF(ISNUMBER(MATCH($C56,[2]LECTORS!$D$1:$D$65546,0)),VLOOKUP($C56,[2]LECTORS!$D$1:$S$65546,15,FALSE),"")</f>
        <v>Do not take off of the schedule</v>
      </c>
      <c r="AP56" s="14">
        <f>IF(ISNUMBER(MATCH($C56,[2]LECTORS!$D$1:$D$65546,0)),VLOOKUP($C56,[2]LECTORS!$D$1:$S$65546,16,FALSE),"")</f>
        <v>0</v>
      </c>
      <c r="AQ56" s="14" t="str">
        <f>IF(ISNUMBER(MATCH($C56,[2]LECTORS!$D$1:$D$65546,0)),VLOOKUP($C56,[2]LECTORS!$D$1:$Q$65546,6,FALSE),"")</f>
        <v>epalmer331@aol.com</v>
      </c>
      <c r="AR56" s="35" t="str">
        <f>_xlfn.XLOOKUP(C56,'[2]EIM check'!$A:$A,'[2]EIM check'!$C:$C,"none",2)</f>
        <v>Expires 2024/03</v>
      </c>
      <c r="AS56" s="2"/>
      <c r="BA56" s="4" t="str">
        <f t="shared" si="34"/>
        <v>LEC</v>
      </c>
    </row>
    <row r="57" spans="1:85" s="4" customFormat="1" ht="19.95" customHeight="1" x14ac:dyDescent="0.25">
      <c r="A57" s="76" t="str">
        <f>_xlfn.XLOOKUP(C57,[2]LECTORS!$D:$D,[2]LECTORS!$Q:$Q,"")</f>
        <v>EM</v>
      </c>
      <c r="B57" s="63" t="str">
        <f>IF(ISNUMBER(MATCH($C57,[2]LECTORS!$D$1:$D$65546,0)),VLOOKUP($C57,[2]LECTORS!$D$1:$Q$65546,11,FALSE),"")</f>
        <v>11:15, 9:30, 5,</v>
      </c>
      <c r="C57" s="99" t="s">
        <v>28</v>
      </c>
      <c r="D57" s="103" t="str">
        <f>IF(ISNUMBER(MATCH($C57,'[1]Scheduling Worksheet'!$B$1:$B$65536,0)),VLOOKUP($C57,'[1]Scheduling Worksheet'!$B$1:$X$65536,22,FALSE),"")</f>
        <v>5:00-EM</v>
      </c>
      <c r="E57" s="47" t="str">
        <f>IF(ISNUMBER(MATCH($C57,'[1]Scheduling Worksheet'!$C$1:$C$65536,0)),VLOOKUP($C57,'[1]Scheduling Worksheet'!$C$1:$X$65536,21,FALSE),"")</f>
        <v/>
      </c>
      <c r="F57" s="47" t="str">
        <f>IF(ISNUMBER(MATCH($C57,'[1]Scheduling Worksheet'!$D$1:$D$65536,0)),VLOOKUP($C57,'[1]Scheduling Worksheet'!$D$1:$X$65536,20,FALSE),"")</f>
        <v>11:15-CUP</v>
      </c>
      <c r="G57" s="47" t="str">
        <f>IF(ISNUMBER(MATCH($C57,'[1]Scheduling Worksheet'!$E$1:$E$65536,0)),VLOOKUP($C57,'[1]Scheduling Worksheet'!$E$1:$X$65536,19,FALSE),"")</f>
        <v/>
      </c>
      <c r="H57" s="228" t="str">
        <f>IF(ISNUMBER(MATCH($C57,'[1]Scheduling Worksheet'!$F$1:$F$65536,0)),VLOOKUP($C57,'[1]Scheduling Worksheet'!$F$1:$X$65536,19,FALSE),"")</f>
        <v/>
      </c>
      <c r="I57" s="47" t="str">
        <f>IF(ISNUMBER(MATCH($C57,'[1]Scheduling Worksheet'!$G$1:$G$65536,0)),VLOOKUP($C57,'[1]Scheduling Worksheet'!$G$1:$X$65536,17,FALSE),"")</f>
        <v>5:00-Lector</v>
      </c>
      <c r="J57" s="47" t="str">
        <f>IF(ISNUMBER(MATCH($C57,'[1]Scheduling Worksheet'!$H$1:$H$65536,0)),VLOOKUP($C57,'[1]Scheduling Worksheet'!$H$1:$X$65536,16,FALSE),"")</f>
        <v>11:15-CUP</v>
      </c>
      <c r="K57" s="47" t="str">
        <f>IF(ISNUMBER(MATCH($C57,'[1]Scheduling Worksheet'!$I$1:$I$65536,0)),VLOOKUP($C57,'[1]Scheduling Worksheet'!$I$1:$X$65536,15,FALSE),"")</f>
        <v/>
      </c>
      <c r="L57" s="47" t="str">
        <f>IF(ISNUMBER(MATCH($C57,'[1]Scheduling Worksheet'!$J$1:$J$65536,0)),VLOOKUP($C57,'[1]Scheduling Worksheet'!$J$1:$X$65536,14,FALSE),"")</f>
        <v>11:15-CUP</v>
      </c>
      <c r="M57" s="47" t="str">
        <f>IF(ISNUMBER(MATCH($C57,'[1]Scheduling Worksheet'!$K$1:$K$65536,0)),VLOOKUP($C57,'[1]Scheduling Worksheet'!$K$1:$X$65536,13,FALSE),"")</f>
        <v/>
      </c>
      <c r="N57" s="102"/>
      <c r="O57" s="49"/>
      <c r="P57"/>
      <c r="Q57" s="55" t="str">
        <f t="shared" si="28"/>
        <v>11:15, 9:30, 5,</v>
      </c>
      <c r="R57" s="9" t="str">
        <f t="shared" si="29"/>
        <v>Crouch, Thad</v>
      </c>
      <c r="S57" s="47" t="str">
        <f>IF(ISNUMBER(MATCH($C57,'[1]Scheduling Worksheet'!$L$1:$L$65536,0)),VLOOKUP($C57,'[1]Scheduling Worksheet'!$L$1:$X$65536,12,FALSE),"")</f>
        <v>11:15-EM</v>
      </c>
      <c r="T57" s="48" t="str">
        <f>IF(ISNUMBER(MATCH($C57,'[1]Scheduling Worksheet'!$M$1:$M$65536,0)),VLOOKUP($C57,'[1]Scheduling Worksheet'!$M$1:$X$65536,11,FALSE),"")</f>
        <v/>
      </c>
      <c r="U57" s="47" t="str">
        <f>IF(ISNUMBER(MATCH($C57,'[1]Scheduling Worksheet'!$N$1:$N$65536,0)),VLOOKUP($C57,'[1]Scheduling Worksheet'!$N$1:$X$65536,10,FALSE),"")</f>
        <v/>
      </c>
      <c r="V57" s="47" t="str">
        <f>IF(ISNUMBER(MATCH($C57,'[1]Scheduling Worksheet'!$O$1:$O$65536,0)),VLOOKUP($C57,'[1]Scheduling Worksheet'!$O$1:$X$65536,9,FALSE),"")</f>
        <v>11:15-CUP</v>
      </c>
      <c r="W57" s="51" t="str">
        <f>IF(ISNUMBER(MATCH($C57,'[1]Scheduling Worksheet'!$P$1:$P$65536,0)),VLOOKUP($C57,'[1]Scheduling Worksheet'!$P$1:$X$65536,8,FALSE),"")</f>
        <v/>
      </c>
      <c r="X57" s="51" t="str">
        <f>IF(ISNUMBER(MATCH($C57,'[1]Scheduling Worksheet'!$Q$1:$Q$65536,0)),VLOOKUP($C57,'[1]Scheduling Worksheet'!$Q$1:$X$65536,7,FALSE),"")</f>
        <v>11:15-CUP</v>
      </c>
      <c r="Y57" s="47" t="str">
        <f>IF(ISNUMBER(MATCH($C57,'[1]Scheduling Worksheet'!$R$1:$R$65536,0)),VLOOKUP($C57,'[1]Scheduling Worksheet'!$R$1:$X$65536,6,FALSE),"")</f>
        <v>11:15-CUP</v>
      </c>
      <c r="Z57" s="47" t="str">
        <f>IF(ISNUMBER(MATCH($C57,'[1]Scheduling Worksheet'!$S$1:$S$65536,0)),VLOOKUP($C57,'[1]Scheduling Worksheet'!$S$1:$X$65536,5,FALSE),"")</f>
        <v>11:15-Lector</v>
      </c>
      <c r="AA57" s="48" t="str">
        <f>IF(ISNUMBER(MATCH($C57,'[1]Scheduling Worksheet'!$T$1:$T$65536,0)),VLOOKUP($C57,'[1]Scheduling Worksheet'!$T$1:$X$65536,4,FALSE),"")</f>
        <v/>
      </c>
      <c r="AB57" s="47" t="str">
        <f>IF(ISNUMBER(MATCH($C57,'[1]Scheduling Worksheet'!$U$1:$U$65536,0)),VLOOKUP($C57,'[1]Scheduling Worksheet'!$U$1:$X$65536,3,FALSE),"")</f>
        <v/>
      </c>
      <c r="AC57" s="53" t="str">
        <f>IF(ISNUMBER(MATCH($C57,'[1]Scheduling Worksheet'!$V$1:$V$65536,0)),VLOOKUP($C57,'[1]Scheduling Worksheet'!$V$1:$X$65536,3,FALSE),"")</f>
        <v/>
      </c>
      <c r="AD57" s="18"/>
      <c r="AE57" s="33"/>
      <c r="AF57" s="25" t="str">
        <f t="shared" si="30"/>
        <v>Crouch, Thad</v>
      </c>
      <c r="AG57" s="51" t="str">
        <f t="shared" si="31"/>
        <v>11:15, 9:30, 5,</v>
      </c>
      <c r="AH57" s="43" t="str">
        <f>IF(ISNUMBER(MATCH($C57,[2]LECTORS!$D$1:$D$65546,0)),VLOOKUP($C57,[2]LECTORS!$D$1:$Q$65546,7,FALSE),"")</f>
        <v>512-971-5691</v>
      </c>
      <c r="AI57" s="26" t="str">
        <f>IF($AJ57="y",IF(ISNUMBER(MATCH($C57,[2]LECTORS!$D$1:$D$65546,0)),VLOOKUP($C57,[2]LECTORS!$D$1:$Q$65546,6,FALSE),""),"")</f>
        <v>thadcrouch@gmail.com</v>
      </c>
      <c r="AJ57" s="27" t="s">
        <v>45</v>
      </c>
      <c r="AK57" s="16">
        <f t="shared" si="32"/>
        <v>2</v>
      </c>
      <c r="AL57" s="14">
        <f>IF(ISNUMBER(MATCH($C57,[2]LECTORS!$D$1:$D$65546,0)),VLOOKUP($C57,[2]LECTORS!$D$1:$Q$65546,12,FALSE),"")</f>
        <v>8</v>
      </c>
      <c r="AM57" s="16">
        <f t="shared" si="33"/>
        <v>3</v>
      </c>
      <c r="AN57" s="13" t="str">
        <f>IF(ISNUMBER(MATCH($C57,[2]LECTORS!$D$1:$D$65546,0)),VLOOKUP($C57,[2]LECTORS!$D$1:$S$65546,14,FALSE),"")</f>
        <v>EM</v>
      </c>
      <c r="AO57" s="36" t="str">
        <f>IF(ISNUMBER(MATCH($C57,[2]LECTORS!$D$1:$D$65546,0)),VLOOKUP($C57,[2]LECTORS!$D$1:$S$65546,15,FALSE),"")</f>
        <v>prefer 11:15 or 9:30, but open to any. No longer schedule for 7:30 and Vg as of 2018-08.</v>
      </c>
      <c r="AP57" s="14">
        <f>IF(ISNUMBER(MATCH($C57,[2]LECTORS!$D$1:$D$65546,0)),VLOOKUP($C57,[2]LECTORS!$D$1:$S$65546,16,FALSE),"")</f>
        <v>0</v>
      </c>
      <c r="AQ57" s="14" t="str">
        <f>IF(ISNUMBER(MATCH($C57,[2]LECTORS!$D$1:$D$65546,0)),VLOOKUP($C57,[2]LECTORS!$D$1:$Q$65546,6,FALSE),"")</f>
        <v>thadcrouch@gmail.com</v>
      </c>
      <c r="AR57" s="35" t="str">
        <f>_xlfn.XLOOKUP(C57,'[2]EIM check'!$A:$A,'[2]EIM check'!$C:$C,"none",2)</f>
        <v>Expires 2026/01</v>
      </c>
      <c r="AS57" s="2"/>
      <c r="BA57" s="4" t="str">
        <f t="shared" si="34"/>
        <v>11:15, 9:30, 5,</v>
      </c>
      <c r="CG57" s="96"/>
    </row>
    <row r="58" spans="1:85" s="4" customFormat="1" ht="19.95" customHeight="1" x14ac:dyDescent="0.3">
      <c r="A58" s="76">
        <f>_xlfn.XLOOKUP(C58,[2]LECTORS!$D:$D,[2]LECTORS!$Q:$Q,"")</f>
        <v>0</v>
      </c>
      <c r="B58" s="193" t="str">
        <f>IF(ISNUMBER(MATCH($C58,[2]LECTORS!$D$1:$D$65546,0)),VLOOKUP($C58,[2]LECTORS!$D$1:$Q$65546,11,FALSE),"")</f>
        <v>11:15,</v>
      </c>
      <c r="C58" s="190" t="s">
        <v>98</v>
      </c>
      <c r="D58" s="103" t="str">
        <f>IF(ISNUMBER(MATCH($C58,'[1]Scheduling Worksheet'!$B$1:$B$65536,0)),VLOOKUP($C58,'[1]Scheduling Worksheet'!$B$1:$X$65536,22,FALSE),"")</f>
        <v/>
      </c>
      <c r="E58" s="48" t="str">
        <f>IF(ISNUMBER(MATCH($C58,'[1]Scheduling Worksheet'!$C$1:$C$65536,0)),VLOOKUP($C58,'[1]Scheduling Worksheet'!$C$1:$X$65536,21,FALSE),"")</f>
        <v/>
      </c>
      <c r="F58" s="47" t="str">
        <f>IF(ISNUMBER(MATCH($C58,'[1]Scheduling Worksheet'!$D$1:$D$65536,0)),VLOOKUP($C58,'[1]Scheduling Worksheet'!$D$1:$X$65536,20,FALSE),"")</f>
        <v/>
      </c>
      <c r="G58" s="47" t="str">
        <f>IF(ISNUMBER(MATCH($C58,'[1]Scheduling Worksheet'!$E$1:$E$65536,0)),VLOOKUP($C58,'[1]Scheduling Worksheet'!$E$1:$X$65536,19,FALSE),"")</f>
        <v/>
      </c>
      <c r="H58" s="228" t="str">
        <f>IF(ISNUMBER(MATCH($C58,'[1]Scheduling Worksheet'!$F$1:$F$65536,0)),VLOOKUP($C58,'[1]Scheduling Worksheet'!$F$1:$X$65536,19,FALSE),"")</f>
        <v/>
      </c>
      <c r="I58" s="47" t="str">
        <f>IF(ISNUMBER(MATCH($C58,'[1]Scheduling Worksheet'!$G$1:$G$65536,0)),VLOOKUP($C58,'[1]Scheduling Worksheet'!$G$1:$X$65536,17,FALSE),"")</f>
        <v/>
      </c>
      <c r="J58" s="47" t="str">
        <f>IF(ISNUMBER(MATCH($C58,'[1]Scheduling Worksheet'!$H$1:$H$65536,0)),VLOOKUP($C58,'[1]Scheduling Worksheet'!$H$1:$X$65536,16,FALSE),"")</f>
        <v>11:15-Lector</v>
      </c>
      <c r="K58" s="47" t="str">
        <f>IF(ISNUMBER(MATCH($C58,'[1]Scheduling Worksheet'!$I$1:$I$65536,0)),VLOOKUP($C58,'[1]Scheduling Worksheet'!$I$1:$X$65536,15,FALSE),"")</f>
        <v/>
      </c>
      <c r="L58" s="47" t="str">
        <f>IF(ISNUMBER(MATCH($C58,'[1]Scheduling Worksheet'!$J$1:$J$65536,0)),VLOOKUP($C58,'[1]Scheduling Worksheet'!$J$1:$X$65536,14,FALSE),"")</f>
        <v/>
      </c>
      <c r="M58" s="47" t="str">
        <f>IF(ISNUMBER(MATCH($C58,'[1]Scheduling Worksheet'!$K$1:$K$65536,0)),VLOOKUP($C58,'[1]Scheduling Worksheet'!$K$1:$X$65536,13,FALSE),"")</f>
        <v/>
      </c>
      <c r="N58" s="102"/>
      <c r="O58" s="49"/>
      <c r="P58"/>
      <c r="Q58" s="55" t="str">
        <f t="shared" si="28"/>
        <v>11:15,</v>
      </c>
      <c r="R58" s="9" t="str">
        <f t="shared" si="29"/>
        <v>Lunning, Ev</v>
      </c>
      <c r="S58" s="47" t="str">
        <f>IF(ISNUMBER(MATCH($C58,'[1]Scheduling Worksheet'!$L$1:$L$65536,0)),VLOOKUP($C58,'[1]Scheduling Worksheet'!$L$1:$X$65536,12,FALSE),"")</f>
        <v/>
      </c>
      <c r="T58" s="47" t="str">
        <f>IF(ISNUMBER(MATCH($C58,'[1]Scheduling Worksheet'!$M$1:$M$65536,0)),VLOOKUP($C58,'[1]Scheduling Worksheet'!$M$1:$X$65536,11,FALSE),"")</f>
        <v/>
      </c>
      <c r="U58" s="47" t="str">
        <f>IF(ISNUMBER(MATCH($C58,'[1]Scheduling Worksheet'!$N$1:$N$65536,0)),VLOOKUP($C58,'[1]Scheduling Worksheet'!$N$1:$X$65536,10,FALSE),"")</f>
        <v/>
      </c>
      <c r="V58" s="47" t="str">
        <f>IF(ISNUMBER(MATCH($C58,'[1]Scheduling Worksheet'!$O$1:$O$65536,0)),VLOOKUP($C58,'[1]Scheduling Worksheet'!$O$1:$X$65536,9,FALSE),"")</f>
        <v/>
      </c>
      <c r="W58" s="51" t="str">
        <f>IF(ISNUMBER(MATCH($C58,'[1]Scheduling Worksheet'!$P$1:$P$65536,0)),VLOOKUP($C58,'[1]Scheduling Worksheet'!$P$1:$X$65536,8,FALSE),"")</f>
        <v>11:15-Lector</v>
      </c>
      <c r="X58" s="64" t="str">
        <f>IF(ISNUMBER(MATCH($C58,'[1]Scheduling Worksheet'!$Q$1:$Q$65536,0)),VLOOKUP($C58,'[1]Scheduling Worksheet'!$Q$1:$X$65536,7,FALSE),"")</f>
        <v/>
      </c>
      <c r="Y58" s="48" t="str">
        <f>IF(ISNUMBER(MATCH($C58,'[1]Scheduling Worksheet'!$R$1:$R$65536,0)),VLOOKUP($C58,'[1]Scheduling Worksheet'!$R$1:$X$65536,6,FALSE),"")</f>
        <v/>
      </c>
      <c r="Z58" s="47" t="str">
        <f>IF(ISNUMBER(MATCH($C58,'[1]Scheduling Worksheet'!$S$1:$S$65536,0)),VLOOKUP($C58,'[1]Scheduling Worksheet'!$S$1:$X$65536,5,FALSE),"")</f>
        <v/>
      </c>
      <c r="AA58" s="228" t="str">
        <f>IF(ISNUMBER(MATCH($C58,'[1]Scheduling Worksheet'!$T$1:$T$65536,0)),VLOOKUP($C58,'[1]Scheduling Worksheet'!$T$1:$X$65536,4,FALSE),"")</f>
        <v/>
      </c>
      <c r="AB58" s="47"/>
      <c r="AC58" s="53"/>
      <c r="AD58" s="18"/>
      <c r="AE58" s="33"/>
      <c r="AF58" s="25" t="str">
        <f t="shared" si="30"/>
        <v>Lunning, Ev</v>
      </c>
      <c r="AG58" s="51" t="str">
        <f t="shared" si="31"/>
        <v>11:15,</v>
      </c>
      <c r="AH58" s="43" t="str">
        <f>IF(ISNUMBER(MATCH($C58,[2]LECTORS!$D$1:$D$65546,0)),VLOOKUP($C58,[2]LECTORS!$D$1:$Q$65546,7,FALSE),"")</f>
        <v>512-484-1378</v>
      </c>
      <c r="AI58" s="26" t="str">
        <f>IF($AJ58="y",IF(ISNUMBER(MATCH($C58,[2]LECTORS!$D$1:$D$65546,0)),VLOOKUP($C58,[2]LECTORS!$D$1:$Q$65546,6,FALSE),""),"")</f>
        <v>evlunning3@earthlink.net</v>
      </c>
      <c r="AJ58" s="27" t="s">
        <v>45</v>
      </c>
      <c r="AK58" s="16">
        <f t="shared" si="32"/>
        <v>2</v>
      </c>
      <c r="AL58" s="14">
        <f>IF(ISNUMBER(MATCH($C58,[2]LECTORS!$D$1:$D$65546,0)),VLOOKUP($C58,[2]LECTORS!$D$1:$Q$65546,12,FALSE),"")</f>
        <v>0</v>
      </c>
      <c r="AM58" s="16">
        <f t="shared" si="33"/>
        <v>2</v>
      </c>
      <c r="AN58" s="13">
        <f>IF(ISNUMBER(MATCH($C58,[2]LECTORS!$D$1:$D$65546,0)),VLOOKUP($C58,[2]LECTORS!$D$1:$S$65546,14,FALSE),"")</f>
        <v>0</v>
      </c>
      <c r="AO58" s="14" t="str">
        <f>IF(ISNUMBER(MATCH($C58,[2]LECTORS!$D$1:$D$65546,0)),VLOOKUP($C58,[2]LECTORS!$D$1:$S$65546,15,FALSE),"")</f>
        <v>Can do 9:30 in a pinch. Schedule with wife, Deloise Vazquez.</v>
      </c>
      <c r="AP58" s="14">
        <f>IF(ISNUMBER(MATCH($C58,[2]LECTORS!$D$1:$D$65546,0)),VLOOKUP($C58,[2]LECTORS!$D$1:$S$65546,16,FALSE),"")</f>
        <v>0</v>
      </c>
      <c r="AQ58" s="14" t="str">
        <f>IF(ISNUMBER(MATCH($C58,[2]LECTORS!$D$1:$D$65546,0)),VLOOKUP($C58,[2]LECTORS!$D$1:$Q$65546,6,FALSE),"")</f>
        <v>evlunning3@earthlink.net</v>
      </c>
      <c r="AR58" s="35" t="str">
        <f>_xlfn.XLOOKUP(C58,'[2]EIM check'!$A:$A,'[2]EIM check'!$C:$C,"none",2)</f>
        <v>Expires 2026/04</v>
      </c>
      <c r="AS58" s="2"/>
    </row>
    <row r="59" spans="1:85" s="4" customFormat="1" ht="19.95" customHeight="1" x14ac:dyDescent="0.25">
      <c r="A59" s="76">
        <f>_xlfn.XLOOKUP(C59,[2]LECTORS!$D:$D,[2]LECTORS!$Q:$Q,"")</f>
        <v>0</v>
      </c>
      <c r="B59" s="63" t="str">
        <f>IF(ISNUMBER(MATCH($C59,[2]LECTORS!$D$1:$D$65546,0)),VLOOKUP($C59,[2]LECTORS!$D$1:$Q$65546,11,FALSE),"")</f>
        <v>11:15,</v>
      </c>
      <c r="C59" s="101" t="s">
        <v>43</v>
      </c>
      <c r="D59" s="103" t="str">
        <f>IF(ISNUMBER(MATCH($C59,'[1]Scheduling Worksheet'!$B$1:$B$65536,0)),VLOOKUP($C59,'[1]Scheduling Worksheet'!$B$1:$X$65536,22,FALSE),"")</f>
        <v/>
      </c>
      <c r="E59" s="48" t="str">
        <f>IF(ISNUMBER(MATCH($C59,'[1]Scheduling Worksheet'!$C$1:$C$65536,0)),VLOOKUP($C59,'[1]Scheduling Worksheet'!$C$1:$X$65536,21,FALSE),"")</f>
        <v/>
      </c>
      <c r="F59" s="47" t="str">
        <f>IF(ISNUMBER(MATCH($C59,'[1]Scheduling Worksheet'!$D$1:$D$65536,0)),VLOOKUP($C59,'[1]Scheduling Worksheet'!$D$1:$X$65536,20,FALSE),"")</f>
        <v/>
      </c>
      <c r="G59" s="47" t="str">
        <f>IF(ISNUMBER(MATCH($C59,'[1]Scheduling Worksheet'!$E$1:$E$65536,0)),VLOOKUP($C59,'[1]Scheduling Worksheet'!$E$1:$X$65536,19,FALSE),"")</f>
        <v/>
      </c>
      <c r="H59" s="228" t="str">
        <f>IF(ISNUMBER(MATCH($C59,'[1]Scheduling Worksheet'!$F$1:$F$65536,0)),VLOOKUP($C59,'[1]Scheduling Worksheet'!$F$1:$X$65536,19,FALSE),"")</f>
        <v/>
      </c>
      <c r="I59" s="47" t="str">
        <f>IF(ISNUMBER(MATCH($C59,'[1]Scheduling Worksheet'!$G$1:$G$65536,0)),VLOOKUP($C59,'[1]Scheduling Worksheet'!$G$1:$X$65536,17,FALSE),"")</f>
        <v/>
      </c>
      <c r="J59" s="47" t="str">
        <f>IF(ISNUMBER(MATCH($C59,'[1]Scheduling Worksheet'!$H$1:$H$65536,0)),VLOOKUP($C59,'[1]Scheduling Worksheet'!$H$1:$X$65536,16,FALSE),"")</f>
        <v>11:15-Lector</v>
      </c>
      <c r="K59" s="47" t="str">
        <f>IF(ISNUMBER(MATCH($C59,'[1]Scheduling Worksheet'!$I$1:$I$65536,0)),VLOOKUP($C59,'[1]Scheduling Worksheet'!$I$1:$X$65536,15,FALSE),"")</f>
        <v/>
      </c>
      <c r="L59" s="47" t="str">
        <f>IF(ISNUMBER(MATCH($C59,'[1]Scheduling Worksheet'!$J$1:$J$65536,0)),VLOOKUP($C59,'[1]Scheduling Worksheet'!$J$1:$X$65536,14,FALSE),"")</f>
        <v/>
      </c>
      <c r="M59" s="47" t="str">
        <f>IF(ISNUMBER(MATCH($C59,'[1]Scheduling Worksheet'!$K$1:$K$65536,0)),VLOOKUP($C59,'[1]Scheduling Worksheet'!$K$1:$X$65536,13,FALSE),"")</f>
        <v/>
      </c>
      <c r="N59" s="102"/>
      <c r="O59" s="49"/>
      <c r="P59"/>
      <c r="Q59" s="55" t="str">
        <f t="shared" si="28"/>
        <v>11:15,</v>
      </c>
      <c r="R59" s="9" t="str">
        <f t="shared" si="29"/>
        <v>Vasquez, Deloise</v>
      </c>
      <c r="S59" s="47" t="str">
        <f>IF(ISNUMBER(MATCH($C59,'[1]Scheduling Worksheet'!$L$1:$L$65536,0)),VLOOKUP($C59,'[1]Scheduling Worksheet'!$L$1:$X$65536,12,FALSE),"")</f>
        <v/>
      </c>
      <c r="T59" s="47" t="str">
        <f>IF(ISNUMBER(MATCH($C59,'[1]Scheduling Worksheet'!$M$1:$M$65536,0)),VLOOKUP($C59,'[1]Scheduling Worksheet'!$M$1:$X$65536,11,FALSE),"")</f>
        <v/>
      </c>
      <c r="U59" s="47" t="str">
        <f>IF(ISNUMBER(MATCH($C59,'[1]Scheduling Worksheet'!$N$1:$N$65536,0)),VLOOKUP($C59,'[1]Scheduling Worksheet'!$N$1:$X$65536,10,FALSE),"")</f>
        <v/>
      </c>
      <c r="V59" s="47" t="str">
        <f>IF(ISNUMBER(MATCH($C59,'[1]Scheduling Worksheet'!$O$1:$O$65536,0)),VLOOKUP($C59,'[1]Scheduling Worksheet'!$O$1:$X$65536,9,FALSE),"")</f>
        <v/>
      </c>
      <c r="W59" s="51" t="str">
        <f>IF(ISNUMBER(MATCH($C59,'[1]Scheduling Worksheet'!$P$1:$P$65536,0)),VLOOKUP($C59,'[1]Scheduling Worksheet'!$P$1:$X$65536,8,FALSE),"")</f>
        <v>11:15-Lector</v>
      </c>
      <c r="X59" s="64" t="str">
        <f>IF(ISNUMBER(MATCH($C59,'[1]Scheduling Worksheet'!$Q$1:$Q$65536,0)),VLOOKUP($C59,'[1]Scheduling Worksheet'!$Q$1:$X$65536,7,FALSE),"")</f>
        <v/>
      </c>
      <c r="Y59" s="48" t="str">
        <f>IF(ISNUMBER(MATCH($C59,'[1]Scheduling Worksheet'!$R$1:$R$65536,0)),VLOOKUP($C59,'[1]Scheduling Worksheet'!$R$1:$X$65536,6,FALSE),"")</f>
        <v/>
      </c>
      <c r="Z59" s="47" t="str">
        <f>IF(ISNUMBER(MATCH($C59,'[1]Scheduling Worksheet'!$S$1:$S$65536,0)),VLOOKUP($C59,'[1]Scheduling Worksheet'!$S$1:$X$65536,5,FALSE),"")</f>
        <v/>
      </c>
      <c r="AA59" s="228" t="str">
        <f>IF(ISNUMBER(MATCH($C59,'[1]Scheduling Worksheet'!$T$1:$T$65536,0)),VLOOKUP($C59,'[1]Scheduling Worksheet'!$T$1:$X$65536,4,FALSE),"")</f>
        <v/>
      </c>
      <c r="AB59" s="47" t="str">
        <f>IF(ISNUMBER(MATCH($C59,'[1]Scheduling Worksheet'!$U$1:$U$65536,0)),VLOOKUP($C59,'[1]Scheduling Worksheet'!$U$1:$X$65536,3,FALSE),"")</f>
        <v/>
      </c>
      <c r="AC59" s="53" t="str">
        <f>IF(ISNUMBER(MATCH($C59,'[1]Scheduling Worksheet'!$V$1:$V$65536,0)),VLOOKUP($C59,'[1]Scheduling Worksheet'!$V$1:$X$65536,3,FALSE),"")</f>
        <v/>
      </c>
      <c r="AD59" s="18"/>
      <c r="AE59" s="33"/>
      <c r="AF59" s="25" t="str">
        <f t="shared" si="30"/>
        <v>Vasquez, Deloise</v>
      </c>
      <c r="AG59" s="51" t="str">
        <f t="shared" si="31"/>
        <v>11:15,</v>
      </c>
      <c r="AH59" s="43" t="str">
        <f>IF(ISNUMBER(MATCH($C59,[2]LECTORS!$D$1:$D$65546,0)),VLOOKUP($C59,[2]LECTORS!$D$1:$Q$65546,7,FALSE),"")</f>
        <v>512-835-5821</v>
      </c>
      <c r="AI59" s="26" t="str">
        <f>IF($AJ59="y",IF(ISNUMBER(MATCH($C59,[2]LECTORS!$D$1:$D$65546,0)),VLOOKUP($C59,[2]LECTORS!$D$1:$Q$65546,6,FALSE),""),"")</f>
        <v>DVasquez12@earthlink.net</v>
      </c>
      <c r="AJ59" s="27" t="s">
        <v>45</v>
      </c>
      <c r="AK59" s="16">
        <f t="shared" si="32"/>
        <v>2</v>
      </c>
      <c r="AL59" s="14">
        <f>IF(ISNUMBER(MATCH($C59,[2]LECTORS!$D$1:$D$65546,0)),VLOOKUP($C59,[2]LECTORS!$D$1:$Q$65546,12,FALSE),"")</f>
        <v>8</v>
      </c>
      <c r="AM59" s="16">
        <f t="shared" si="33"/>
        <v>2</v>
      </c>
      <c r="AN59" s="13">
        <f>IF(ISNUMBER(MATCH($C59,[2]LECTORS!$D$1:$D$65546,0)),VLOOKUP($C59,[2]LECTORS!$D$1:$S$65546,14,FALSE),"")</f>
        <v>0</v>
      </c>
      <c r="AO59" s="14" t="str">
        <f>IF(ISNUMBER(MATCH($C59,[2]LECTORS!$D$1:$D$65546,0)),VLOOKUP($C59,[2]LECTORS!$D$1:$S$65546,15,FALSE),"")</f>
        <v>Schedul;e with husband Ev Lunning</v>
      </c>
      <c r="AP59" s="14">
        <f>IF(ISNUMBER(MATCH($C59,[2]LECTORS!$D$1:$D$65546,0)),VLOOKUP($C59,[2]LECTORS!$D$1:$S$65546,16,FALSE),"")</f>
        <v>0</v>
      </c>
      <c r="AQ59" s="14" t="str">
        <f>IF(ISNUMBER(MATCH($C59,[2]LECTORS!$D$1:$D$65546,0)),VLOOKUP($C59,[2]LECTORS!$D$1:$Q$65546,6,FALSE),"")</f>
        <v>DVasquez12@earthlink.net</v>
      </c>
      <c r="AR59" s="35" t="str">
        <f>_xlfn.XLOOKUP(C59,'[2]EIM check'!$A:$A,'[2]EIM check'!$C:$C,"none",2)</f>
        <v>Expires 2026/04</v>
      </c>
      <c r="AS59" s="2"/>
      <c r="BA59" s="4" t="str">
        <f t="shared" ref="BA59:BA64" si="35">IF($AN59="EM",$B59,"LEC")</f>
        <v>LEC</v>
      </c>
    </row>
    <row r="60" spans="1:85" s="4" customFormat="1" ht="19.95" customHeight="1" x14ac:dyDescent="0.25">
      <c r="A60" s="76" t="str">
        <f>_xlfn.XLOOKUP(C60,[2]LECTORS!$D:$D,[2]LECTORS!$Q:$Q,"")</f>
        <v>EM SAC</v>
      </c>
      <c r="B60" s="63" t="str">
        <f>IF(ISNUMBER(MATCH($C60,[2]LECTORS!$D$1:$D$65546,0)),VLOOKUP($C60,[2]LECTORS!$D$1:$Q$65546,11,FALSE),"")</f>
        <v>11:15,</v>
      </c>
      <c r="C60" s="101" t="s">
        <v>83</v>
      </c>
      <c r="D60" s="103" t="str">
        <f>IF(ISNUMBER(MATCH($C60,'[1]Scheduling Worksheet'!$B$1:$B$65536,0)),VLOOKUP($C60,'[1]Scheduling Worksheet'!$B$1:$X$65536,22,FALSE),"")</f>
        <v/>
      </c>
      <c r="E60" s="48" t="str">
        <f>IF(ISNUMBER(MATCH($C60,'[1]Scheduling Worksheet'!$C$1:$C$65536,0)),VLOOKUP($C60,'[1]Scheduling Worksheet'!$C$1:$X$65536,21,FALSE),"")</f>
        <v/>
      </c>
      <c r="F60" s="47" t="str">
        <f>IF(ISNUMBER(MATCH($C60,'[1]Scheduling Worksheet'!$D$1:$D$65536,0)),VLOOKUP($C60,'[1]Scheduling Worksheet'!$D$1:$X$65536,20,FALSE),"")</f>
        <v>11:15-EM</v>
      </c>
      <c r="G60" s="48" t="str">
        <f>IF(ISNUMBER(MATCH($C60,'[1]Scheduling Worksheet'!$E$1:$E$65536,0)),VLOOKUP($C60,'[1]Scheduling Worksheet'!$E$1:$X$65536,19,FALSE),"")</f>
        <v/>
      </c>
      <c r="H60" s="228" t="str">
        <f>IF(ISNUMBER(MATCH($C60,'[1]Scheduling Worksheet'!$F$1:$F$65536,0)),VLOOKUP($C60,'[1]Scheduling Worksheet'!$F$1:$X$65536,19,FALSE),"")</f>
        <v/>
      </c>
      <c r="I60" s="47" t="str">
        <f>IF(ISNUMBER(MATCH($C60,'[1]Scheduling Worksheet'!$G$1:$G$65536,0)),VLOOKUP($C60,'[1]Scheduling Worksheet'!$G$1:$X$65536,17,FALSE),"")</f>
        <v>11:15-CUP</v>
      </c>
      <c r="J60" s="48" t="str">
        <f>IF(ISNUMBER(MATCH($C60,'[1]Scheduling Worksheet'!$H$1:$H$65536,0)),VLOOKUP($C60,'[1]Scheduling Worksheet'!$H$1:$X$65536,16,FALSE),"")</f>
        <v/>
      </c>
      <c r="K60" s="47" t="str">
        <f>IF(ISNUMBER(MATCH($C60,'[1]Scheduling Worksheet'!$I$1:$I$65536,0)),VLOOKUP($C60,'[1]Scheduling Worksheet'!$I$1:$X$65536,15,FALSE),"")</f>
        <v>11:15-Lector</v>
      </c>
      <c r="L60" s="48" t="str">
        <f>IF(ISNUMBER(MATCH($C60,'[1]Scheduling Worksheet'!$J$1:$J$65536,0)),VLOOKUP($C60,'[1]Scheduling Worksheet'!$J$1:$X$65536,14,FALSE),"")</f>
        <v/>
      </c>
      <c r="M60" s="47" t="str">
        <f>IF(ISNUMBER(MATCH($C60,'[1]Scheduling Worksheet'!$K$1:$K$65536,0)),VLOOKUP($C60,'[1]Scheduling Worksheet'!$K$1:$X$65536,13,FALSE),"")</f>
        <v>11:15-CUP</v>
      </c>
      <c r="N60" s="102"/>
      <c r="O60" s="49"/>
      <c r="P60"/>
      <c r="Q60" s="55" t="str">
        <f t="shared" si="28"/>
        <v>11:15,</v>
      </c>
      <c r="R60" s="9" t="str">
        <f t="shared" si="29"/>
        <v>Cheatham, Charles</v>
      </c>
      <c r="S60" s="48" t="str">
        <f>IF(ISNUMBER(MATCH($C60,'[1]Scheduling Worksheet'!$L$1:$L$65536,0)),VLOOKUP($C60,'[1]Scheduling Worksheet'!$L$1:$X$65536,12,FALSE),"")</f>
        <v/>
      </c>
      <c r="T60" s="47" t="str">
        <f>IF(ISNUMBER(MATCH($C60,'[1]Scheduling Worksheet'!$M$1:$M$65536,0)),VLOOKUP($C60,'[1]Scheduling Worksheet'!$M$1:$X$65536,11,FALSE),"")</f>
        <v>11:15-CUP</v>
      </c>
      <c r="U60" s="48" t="str">
        <f>IF(ISNUMBER(MATCH($C60,'[1]Scheduling Worksheet'!$N$1:$N$65536,0)),VLOOKUP($C60,'[1]Scheduling Worksheet'!$N$1:$X$65536,10,FALSE),"")</f>
        <v/>
      </c>
      <c r="V60" s="47" t="str">
        <f>IF(ISNUMBER(MATCH($C60,'[1]Scheduling Worksheet'!$O$1:$O$65536,0)),VLOOKUP($C60,'[1]Scheduling Worksheet'!$O$1:$X$65536,9,FALSE),"")</f>
        <v>11:15-Lector</v>
      </c>
      <c r="W60" s="64" t="str">
        <f>IF(ISNUMBER(MATCH($C60,'[1]Scheduling Worksheet'!$P$1:$P$65536,0)),VLOOKUP($C60,'[1]Scheduling Worksheet'!$P$1:$X$65536,8,FALSE),"")</f>
        <v/>
      </c>
      <c r="X60" s="51" t="str">
        <f>IF(ISNUMBER(MATCH($C60,'[1]Scheduling Worksheet'!$Q$1:$Q$65536,0)),VLOOKUP($C60,'[1]Scheduling Worksheet'!$Q$1:$X$65536,7,FALSE),"")</f>
        <v>11:15-EM</v>
      </c>
      <c r="Y60" s="48" t="str">
        <f>IF(ISNUMBER(MATCH($C60,'[1]Scheduling Worksheet'!$R$1:$R$65536,0)),VLOOKUP($C60,'[1]Scheduling Worksheet'!$R$1:$X$65536,6,FALSE),"")</f>
        <v/>
      </c>
      <c r="Z60" s="47" t="str">
        <f>IF(ISNUMBER(MATCH($C60,'[1]Scheduling Worksheet'!$S$1:$S$65536,0)),VLOOKUP($C60,'[1]Scheduling Worksheet'!$S$1:$X$65536,5,FALSE),"")</f>
        <v>11:15-CUP</v>
      </c>
      <c r="AA60" s="48" t="str">
        <f>IF(ISNUMBER(MATCH($C60,'[1]Scheduling Worksheet'!$T$1:$T$65536,0)),VLOOKUP($C60,'[1]Scheduling Worksheet'!$T$1:$X$65536,4,FALSE),"")</f>
        <v/>
      </c>
      <c r="AB60" s="47" t="str">
        <f>IF(ISNUMBER(MATCH($C60,'[1]Scheduling Worksheet'!$U$1:$U$65536,0)),VLOOKUP($C60,'[1]Scheduling Worksheet'!$U$1:$X$65536,3,FALSE),"")</f>
        <v/>
      </c>
      <c r="AC60" s="53" t="str">
        <f>IF(ISNUMBER(MATCH($C60,'[1]Scheduling Worksheet'!$V$1:$V$65536,0)),VLOOKUP($C60,'[1]Scheduling Worksheet'!$V$1:$X$65536,3,FALSE),"")</f>
        <v/>
      </c>
      <c r="AD60" s="18"/>
      <c r="AE60" s="33"/>
      <c r="AF60" s="25" t="str">
        <f t="shared" si="30"/>
        <v>Cheatham, Charles</v>
      </c>
      <c r="AG60" s="51" t="str">
        <f t="shared" si="31"/>
        <v>11:15,</v>
      </c>
      <c r="AH60" s="43" t="str">
        <f>IF(ISNUMBER(MATCH($C60,[2]LECTORS!$D$1:$D$65546,0)),VLOOKUP($C60,[2]LECTORS!$D$1:$Q$65546,7,FALSE),"")</f>
        <v>737-346-5365</v>
      </c>
      <c r="AI60" s="26" t="str">
        <f>IF($AJ60="y",IF(ISNUMBER(MATCH($C60,[2]LECTORS!$D$1:$D$65546,0)),VLOOKUP($C60,[2]LECTORS!$D$1:$Q$65546,6,FALSE),""),"")</f>
        <v>cctsunamicycles@yahoo.com</v>
      </c>
      <c r="AJ60" s="27" t="s">
        <v>45</v>
      </c>
      <c r="AK60" s="16">
        <f t="shared" si="32"/>
        <v>2</v>
      </c>
      <c r="AL60" s="14" t="str">
        <f>IF(ISNUMBER(MATCH($C60,[2]LECTORS!$D$1:$D$65546,0)),VLOOKUP($C60,[2]LECTORS!$D$1:$Q$65546,12,FALSE),"")</f>
        <v>s</v>
      </c>
      <c r="AM60" s="16">
        <f t="shared" si="33"/>
        <v>4</v>
      </c>
      <c r="AN60" s="13" t="str">
        <f>IF(ISNUMBER(MATCH($C60,[2]LECTORS!$D$1:$D$65546,0)),VLOOKUP($C60,[2]LECTORS!$D$1:$S$65546,14,FALSE),"")</f>
        <v>EM SAC</v>
      </c>
      <c r="AO60" s="14">
        <f>IF(ISNUMBER(MATCH($C60,[2]LECTORS!$D$1:$D$65546,0)),VLOOKUP($C60,[2]LECTORS!$D$1:$S$65546,15,FALSE),"")</f>
        <v>0</v>
      </c>
      <c r="AP60" s="14">
        <f>IF(ISNUMBER(MATCH($C60,[2]LECTORS!$D$1:$D$65546,0)),VLOOKUP($C60,[2]LECTORS!$D$1:$S$65546,16,FALSE),"")</f>
        <v>0</v>
      </c>
      <c r="AQ60" s="14" t="str">
        <f>IF(ISNUMBER(MATCH($C60,[2]LECTORS!$D$1:$D$65546,0)),VLOOKUP($C60,[2]LECTORS!$D$1:$Q$65546,6,FALSE),"")</f>
        <v>cctsunamicycles@yahoo.com</v>
      </c>
      <c r="AR60" s="35" t="str">
        <f>_xlfn.XLOOKUP(C60,'[2]EIM check'!$A:$A,'[2]EIM check'!$C:$C,"none",2)</f>
        <v>Expires 2026/01</v>
      </c>
      <c r="AS60" s="2"/>
      <c r="BA60" s="4" t="str">
        <f t="shared" si="35"/>
        <v>LEC</v>
      </c>
    </row>
    <row r="61" spans="1:85" s="4" customFormat="1" ht="19.95" customHeight="1" x14ac:dyDescent="0.25">
      <c r="A61" s="76" t="str">
        <f>_xlfn.XLOOKUP(C61,[2]LECTORS!$D:$D,[2]LECTORS!$Q:$Q,"")</f>
        <v>EM SAC</v>
      </c>
      <c r="B61" s="63" t="str">
        <f>IF(ISNUMBER(MATCH($C61,[2]LECTORS!$D$1:$D$65546,0)),VLOOKUP($C61,[2]LECTORS!$D$1:$Q$65546,11,FALSE),"")</f>
        <v>11:15, 5,</v>
      </c>
      <c r="C61" s="99" t="s">
        <v>54</v>
      </c>
      <c r="D61" s="103" t="str">
        <f>IF(ISNUMBER(MATCH($C61,'[1]Scheduling Worksheet'!$B$1:$B$65536,0)),VLOOKUP($C61,'[1]Scheduling Worksheet'!$B$1:$X$65536,22,FALSE),"")</f>
        <v/>
      </c>
      <c r="E61" s="48" t="str">
        <f>IF(ISNUMBER(MATCH($C61,'[1]Scheduling Worksheet'!$C$1:$C$65536,0)),VLOOKUP($C61,'[1]Scheduling Worksheet'!$C$1:$X$65536,21,FALSE),"")</f>
        <v/>
      </c>
      <c r="F61" s="47" t="str">
        <f>IF(ISNUMBER(MATCH($C61,'[1]Scheduling Worksheet'!$D$1:$D$65536,0)),VLOOKUP($C61,'[1]Scheduling Worksheet'!$D$1:$X$65536,20,FALSE),"")</f>
        <v>11:15-EM</v>
      </c>
      <c r="G61" s="48" t="str">
        <f>IF(ISNUMBER(MATCH($C61,'[1]Scheduling Worksheet'!$E$1:$E$65536,0)),VLOOKUP($C61,'[1]Scheduling Worksheet'!$E$1:$X$65536,19,FALSE),"")</f>
        <v/>
      </c>
      <c r="H61" s="228" t="str">
        <f>IF(ISNUMBER(MATCH($C61,'[1]Scheduling Worksheet'!$F$1:$F$65536,0)),VLOOKUP($C61,'[1]Scheduling Worksheet'!$F$1:$X$65536,19,FALSE),"")</f>
        <v/>
      </c>
      <c r="I61" s="47" t="str">
        <f>IF(ISNUMBER(MATCH($C61,'[1]Scheduling Worksheet'!$G$1:$G$65536,0)),VLOOKUP($C61,'[1]Scheduling Worksheet'!$G$1:$X$65536,17,FALSE),"")</f>
        <v>11:15-CUP</v>
      </c>
      <c r="J61" s="48" t="str">
        <f>IF(ISNUMBER(MATCH($C61,'[1]Scheduling Worksheet'!$H$1:$H$65536,0)),VLOOKUP($C61,'[1]Scheduling Worksheet'!$H$1:$X$65536,16,FALSE),"")</f>
        <v/>
      </c>
      <c r="K61" s="47" t="str">
        <f>IF(ISNUMBER(MATCH($C61,'[1]Scheduling Worksheet'!$I$1:$I$65536,0)),VLOOKUP($C61,'[1]Scheduling Worksheet'!$I$1:$X$65536,15,FALSE),"")</f>
        <v>11:15-Lector</v>
      </c>
      <c r="L61" s="48" t="str">
        <f>IF(ISNUMBER(MATCH($C61,'[1]Scheduling Worksheet'!$J$1:$J$65536,0)),VLOOKUP($C61,'[1]Scheduling Worksheet'!$J$1:$X$65536,14,FALSE),"")</f>
        <v/>
      </c>
      <c r="M61" s="47" t="str">
        <f>IF(ISNUMBER(MATCH($C61,'[1]Scheduling Worksheet'!$K$1:$K$65536,0)),VLOOKUP($C61,'[1]Scheduling Worksheet'!$K$1:$X$65536,13,FALSE),"")</f>
        <v>11:15-CUP</v>
      </c>
      <c r="N61" s="102"/>
      <c r="O61" s="49"/>
      <c r="P61"/>
      <c r="Q61" s="55" t="str">
        <f t="shared" si="28"/>
        <v>11:15, 5,</v>
      </c>
      <c r="R61" s="9" t="str">
        <f t="shared" si="29"/>
        <v>Cheatham, Stephanie</v>
      </c>
      <c r="S61" s="48" t="str">
        <f>IF(ISNUMBER(MATCH($C61,'[1]Scheduling Worksheet'!$L$1:$L$65536,0)),VLOOKUP($C61,'[1]Scheduling Worksheet'!$L$1:$X$65536,12,FALSE),"")</f>
        <v/>
      </c>
      <c r="T61" s="47" t="str">
        <f>IF(ISNUMBER(MATCH($C61,'[1]Scheduling Worksheet'!$M$1:$M$65536,0)),VLOOKUP($C61,'[1]Scheduling Worksheet'!$M$1:$X$65536,11,FALSE),"")</f>
        <v>11:15-CUP</v>
      </c>
      <c r="U61" s="48" t="str">
        <f>IF(ISNUMBER(MATCH($C61,'[1]Scheduling Worksheet'!$N$1:$N$65536,0)),VLOOKUP($C61,'[1]Scheduling Worksheet'!$N$1:$X$65536,10,FALSE),"")</f>
        <v/>
      </c>
      <c r="V61" s="47" t="str">
        <f>IF(ISNUMBER(MATCH($C61,'[1]Scheduling Worksheet'!$O$1:$O$65536,0)),VLOOKUP($C61,'[1]Scheduling Worksheet'!$O$1:$X$65536,9,FALSE),"")</f>
        <v>11:15-Lector</v>
      </c>
      <c r="W61" s="64" t="str">
        <f>IF(ISNUMBER(MATCH($C61,'[1]Scheduling Worksheet'!$P$1:$P$65536,0)),VLOOKUP($C61,'[1]Scheduling Worksheet'!$P$1:$X$65536,8,FALSE),"")</f>
        <v/>
      </c>
      <c r="X61" s="51" t="str">
        <f>IF(ISNUMBER(MATCH($C61,'[1]Scheduling Worksheet'!$Q$1:$Q$65536,0)),VLOOKUP($C61,'[1]Scheduling Worksheet'!$Q$1:$X$65536,7,FALSE),"")</f>
        <v>11:15-EM</v>
      </c>
      <c r="Y61" s="48" t="str">
        <f>IF(ISNUMBER(MATCH($C61,'[1]Scheduling Worksheet'!$R$1:$R$65536,0)),VLOOKUP($C61,'[1]Scheduling Worksheet'!$R$1:$X$65536,6,FALSE),"")</f>
        <v/>
      </c>
      <c r="Z61" s="47" t="str">
        <f>IF(ISNUMBER(MATCH($C61,'[1]Scheduling Worksheet'!$S$1:$S$65536,0)),VLOOKUP($C61,'[1]Scheduling Worksheet'!$S$1:$X$65536,5,FALSE),"")</f>
        <v>11:15-CUP</v>
      </c>
      <c r="AA61" s="48" t="str">
        <f>IF(ISNUMBER(MATCH($C61,'[1]Scheduling Worksheet'!$T$1:$T$65536,0)),VLOOKUP($C61,'[1]Scheduling Worksheet'!$T$1:$X$65536,4,FALSE),"")</f>
        <v/>
      </c>
      <c r="AB61" s="47" t="str">
        <f>IF(ISNUMBER(MATCH($C61,'[1]Scheduling Worksheet'!$U$1:$U$65536,0)),VLOOKUP($C61,'[1]Scheduling Worksheet'!$U$1:$X$65536,3,FALSE),"")</f>
        <v/>
      </c>
      <c r="AC61" s="53" t="str">
        <f>IF(ISNUMBER(MATCH($C61,'[1]Scheduling Worksheet'!$V$1:$V$65536,0)),VLOOKUP($C61,'[1]Scheduling Worksheet'!$V$1:$X$65536,3,FALSE),"")</f>
        <v/>
      </c>
      <c r="AD61" s="18"/>
      <c r="AE61" s="33"/>
      <c r="AF61" s="25" t="str">
        <f t="shared" si="30"/>
        <v>Cheatham, Stephanie</v>
      </c>
      <c r="AG61" s="51" t="str">
        <f t="shared" si="31"/>
        <v>11:15, 5,</v>
      </c>
      <c r="AH61" s="43" t="str">
        <f>IF(ISNUMBER(MATCH($C61,[2]LECTORS!$D$1:$D$65546,0)),VLOOKUP($C61,[2]LECTORS!$D$1:$Q$65546,7,FALSE),"")</f>
        <v>512-825-9256</v>
      </c>
      <c r="AI61" s="26" t="str">
        <f>IF($AJ61="y",IF(ISNUMBER(MATCH($C61,[2]LECTORS!$D$1:$D$65546,0)),VLOOKUP($C61,[2]LECTORS!$D$1:$Q$65546,6,FALSE),""),"")</f>
        <v>cheathsm@yahoo.com</v>
      </c>
      <c r="AJ61" s="27" t="s">
        <v>45</v>
      </c>
      <c r="AK61" s="16">
        <f t="shared" si="32"/>
        <v>2</v>
      </c>
      <c r="AL61" s="14">
        <f>IF(ISNUMBER(MATCH($C61,[2]LECTORS!$D$1:$D$65546,0)),VLOOKUP($C61,[2]LECTORS!$D$1:$Q$65546,12,FALSE),"")</f>
        <v>8</v>
      </c>
      <c r="AM61" s="16">
        <f t="shared" si="33"/>
        <v>4</v>
      </c>
      <c r="AN61" s="13" t="str">
        <f>IF(ISNUMBER(MATCH($C61,[2]LECTORS!$D$1:$D$65546,0)),VLOOKUP($C61,[2]LECTORS!$D$1:$S$65546,14,FALSE),"")</f>
        <v>EM SAC</v>
      </c>
      <c r="AO61" s="14" t="s">
        <v>60</v>
      </c>
      <c r="AP61" s="14">
        <f>IF(ISNUMBER(MATCH($C61,[2]LECTORS!$D$1:$D$65546,0)),VLOOKUP($C61,[2]LECTORS!$D$1:$S$65546,16,FALSE),"")</f>
        <v>0</v>
      </c>
      <c r="AQ61" s="14" t="str">
        <f>IF(ISNUMBER(MATCH($C61,[2]LECTORS!$D$1:$D$65546,0)),VLOOKUP($C61,[2]LECTORS!$D$1:$Q$65546,6,FALSE),"")</f>
        <v>cheathsm@yahoo.com</v>
      </c>
      <c r="AR61" s="35" t="str">
        <f>_xlfn.XLOOKUP(C61,'[2]EIM check'!$A:$A,'[2]EIM check'!$C:$C,"none",2)</f>
        <v>Expires 2026/01</v>
      </c>
      <c r="AS61" s="2"/>
      <c r="BA61" s="4" t="str">
        <f t="shared" si="35"/>
        <v>LEC</v>
      </c>
    </row>
    <row r="62" spans="1:85" s="4" customFormat="1" ht="19.95" customHeight="1" x14ac:dyDescent="0.25">
      <c r="A62" s="76">
        <f>_xlfn.XLOOKUP(C62,[2]LECTORS!$D:$D,[2]LECTORS!$Q:$Q,"")</f>
        <v>0</v>
      </c>
      <c r="B62" s="63" t="str">
        <f>IF(ISNUMBER(MATCH($C62,[2]LECTORS!$D$1:$D$65546,0)),VLOOKUP($C62,[2]LECTORS!$D$1:$Q$65546,11,FALSE),"")</f>
        <v>11:15,</v>
      </c>
      <c r="C62" s="99" t="s">
        <v>31</v>
      </c>
      <c r="D62" s="103" t="str">
        <f>IF(ISNUMBER(MATCH($C62,'[1]Scheduling Worksheet'!$B$1:$B$65536,0)),VLOOKUP($C62,'[1]Scheduling Worksheet'!$B$1:$X$65536,22,FALSE),"")</f>
        <v>11:15-Lector</v>
      </c>
      <c r="E62" s="47" t="str">
        <f>IF(ISNUMBER(MATCH($C62,'[1]Scheduling Worksheet'!$C$1:$C$65536,0)),VLOOKUP($C62,'[1]Scheduling Worksheet'!$C$1:$X$65536,21,FALSE),"")</f>
        <v/>
      </c>
      <c r="F62" s="48" t="str">
        <f>IF(ISNUMBER(MATCH($C62,'[1]Scheduling Worksheet'!$D$1:$D$65536,0)),VLOOKUP($C62,'[1]Scheduling Worksheet'!$D$1:$X$65536,20,FALSE),"")</f>
        <v/>
      </c>
      <c r="G62" s="47" t="str">
        <f>IF(ISNUMBER(MATCH($C62,'[1]Scheduling Worksheet'!$E$1:$E$65536,0)),VLOOKUP($C62,'[1]Scheduling Worksheet'!$E$1:$X$65536,19,FALSE),"")</f>
        <v/>
      </c>
      <c r="H62" s="48" t="str">
        <f>IF(ISNUMBER(MATCH($C62,'[1]Scheduling Worksheet'!$F$1:$F$65536,0)),VLOOKUP($C62,'[1]Scheduling Worksheet'!$F$1:$X$65536,19,FALSE),"")</f>
        <v/>
      </c>
      <c r="I62" s="48" t="str">
        <f>IF(ISNUMBER(MATCH($C62,'[1]Scheduling Worksheet'!$G$1:$G$65536,0)),VLOOKUP($C62,'[1]Scheduling Worksheet'!$G$1:$X$65536,17,FALSE),"")</f>
        <v/>
      </c>
      <c r="J62" s="47" t="str">
        <f>IF(ISNUMBER(MATCH($C62,'[1]Scheduling Worksheet'!$H$1:$H$65536,0)),VLOOKUP($C62,'[1]Scheduling Worksheet'!$H$1:$X$65536,16,FALSE),"")</f>
        <v/>
      </c>
      <c r="K62" s="47" t="str">
        <f>IF(ISNUMBER(MATCH($C62,'[1]Scheduling Worksheet'!$I$1:$I$65536,0)),VLOOKUP($C62,'[1]Scheduling Worksheet'!$I$1:$X$65536,15,FALSE),"")</f>
        <v/>
      </c>
      <c r="L62" s="47" t="str">
        <f>IF(ISNUMBER(MATCH($C62,'[1]Scheduling Worksheet'!$J$1:$J$65536,0)),VLOOKUP($C62,'[1]Scheduling Worksheet'!$J$1:$X$65536,14,FALSE),"")</f>
        <v>11:15-Lector</v>
      </c>
      <c r="M62" s="47" t="str">
        <f>IF(ISNUMBER(MATCH($C62,'[1]Scheduling Worksheet'!$K$1:$K$65536,0)),VLOOKUP($C62,'[1]Scheduling Worksheet'!$K$1:$X$65536,13,FALSE),"")</f>
        <v/>
      </c>
      <c r="N62" s="102"/>
      <c r="O62" s="49"/>
      <c r="P62"/>
      <c r="Q62" s="55" t="str">
        <f t="shared" si="28"/>
        <v>11:15,</v>
      </c>
      <c r="R62" s="9" t="str">
        <f t="shared" si="29"/>
        <v>Maxwell, Susan</v>
      </c>
      <c r="S62" s="48" t="str">
        <f>IF(ISNUMBER(MATCH($C62,'[1]Scheduling Worksheet'!$L$1:$L$65536,0)),VLOOKUP($C62,'[1]Scheduling Worksheet'!$L$1:$X$65536,12,FALSE),"")</f>
        <v/>
      </c>
      <c r="T62" s="47" t="str">
        <f>IF(ISNUMBER(MATCH($C62,'[1]Scheduling Worksheet'!$M$1:$M$65536,0)),VLOOKUP($C62,'[1]Scheduling Worksheet'!$M$1:$X$65536,11,FALSE),"")</f>
        <v/>
      </c>
      <c r="U62" s="47" t="str">
        <f>IF(ISNUMBER(MATCH($C62,'[1]Scheduling Worksheet'!$N$1:$N$65536,0)),VLOOKUP($C62,'[1]Scheduling Worksheet'!$N$1:$X$65536,10,FALSE),"")</f>
        <v/>
      </c>
      <c r="V62" s="48" t="str">
        <f>IF(ISNUMBER(MATCH($C62,'[1]Scheduling Worksheet'!$O$1:$O$65536,0)),VLOOKUP($C62,'[1]Scheduling Worksheet'!$O$1:$X$65536,9,FALSE),"")</f>
        <v/>
      </c>
      <c r="W62" s="51" t="str">
        <f>IF(ISNUMBER(MATCH($C62,'[1]Scheduling Worksheet'!$P$1:$P$65536,0)),VLOOKUP($C62,'[1]Scheduling Worksheet'!$P$1:$X$65536,8,FALSE),"")</f>
        <v/>
      </c>
      <c r="X62" s="51" t="str">
        <f>IF(ISNUMBER(MATCH($C62,'[1]Scheduling Worksheet'!$Q$1:$Q$65536,0)),VLOOKUP($C62,'[1]Scheduling Worksheet'!$Q$1:$X$65536,7,FALSE),"")</f>
        <v>11:15-Lector</v>
      </c>
      <c r="Y62" s="47" t="str">
        <f>IF(ISNUMBER(MATCH($C62,'[1]Scheduling Worksheet'!$R$1:$R$65536,0)),VLOOKUP($C62,'[1]Scheduling Worksheet'!$R$1:$X$65536,6,FALSE),"")</f>
        <v/>
      </c>
      <c r="Z62" s="47" t="str">
        <f>IF(ISNUMBER(MATCH($C62,'[1]Scheduling Worksheet'!$S$1:$S$65536,0)),VLOOKUP($C62,'[1]Scheduling Worksheet'!$S$1:$X$65536,5,FALSE),"")</f>
        <v/>
      </c>
      <c r="AA62" s="48" t="str">
        <f>IF(ISNUMBER(MATCH($C62,'[1]Scheduling Worksheet'!$T$1:$T$65536,0)),VLOOKUP($C62,'[1]Scheduling Worksheet'!$T$1:$X$65536,4,FALSE),"")</f>
        <v/>
      </c>
      <c r="AB62" s="47" t="str">
        <f>IF(ISNUMBER(MATCH($C62,'[1]Scheduling Worksheet'!$U$1:$U$65536,0)),VLOOKUP($C62,'[1]Scheduling Worksheet'!$U$1:$X$65536,3,FALSE),"")</f>
        <v/>
      </c>
      <c r="AC62" s="53" t="str">
        <f>IF(ISNUMBER(MATCH($C62,'[1]Scheduling Worksheet'!$V$1:$V$65536,0)),VLOOKUP($C62,'[1]Scheduling Worksheet'!$V$1:$X$65536,3,FALSE),"")</f>
        <v/>
      </c>
      <c r="AD62" s="18"/>
      <c r="AE62" s="33"/>
      <c r="AF62" s="25" t="str">
        <f t="shared" si="30"/>
        <v>Maxwell, Susan</v>
      </c>
      <c r="AG62" s="51" t="str">
        <f t="shared" si="31"/>
        <v>11:15,</v>
      </c>
      <c r="AH62" s="43" t="str">
        <f>IF(ISNUMBER(MATCH($C62,[2]LECTORS!$D$1:$D$65546,0)),VLOOKUP($C62,[2]LECTORS!$D$1:$Q$65546,7,FALSE),"")</f>
        <v>512-922-0559</v>
      </c>
      <c r="AI62" s="26" t="str">
        <f>IF($AJ62="y",IF(ISNUMBER(MATCH($C62,[2]LECTORS!$D$1:$D$65546,0)),VLOOKUP($C62,[2]LECTORS!$D$1:$Q$65546,6,FALSE),""),"")</f>
        <v/>
      </c>
      <c r="AJ62" s="27"/>
      <c r="AK62" s="16">
        <f t="shared" si="32"/>
        <v>2</v>
      </c>
      <c r="AL62" s="14">
        <f>IF(ISNUMBER(MATCH($C62,[2]LECTORS!$D$1:$D$65546,0)),VLOOKUP($C62,[2]LECTORS!$D$1:$Q$65546,12,FALSE),"")</f>
        <v>8</v>
      </c>
      <c r="AM62" s="16">
        <f t="shared" si="33"/>
        <v>2</v>
      </c>
      <c r="AN62" s="13">
        <f>IF(ISNUMBER(MATCH($C62,[2]LECTORS!$D$1:$D$65546,0)),VLOOKUP($C62,[2]LECTORS!$D$1:$S$65546,14,FALSE),"")</f>
        <v>0</v>
      </c>
      <c r="AO62" s="14">
        <f>IF(ISNUMBER(MATCH($C62,[2]LECTORS!$D$1:$D$65546,0)),VLOOKUP($C62,[2]LECTORS!$D$1:$S$65546,15,FALSE),"")</f>
        <v>0</v>
      </c>
      <c r="AP62" s="14">
        <f>IF(ISNUMBER(MATCH($C62,[2]LECTORS!$D$1:$D$65546,0)),VLOOKUP($C62,[2]LECTORS!$D$1:$S$65546,16,FALSE),"")</f>
        <v>0</v>
      </c>
      <c r="AQ62" s="14" t="str">
        <f>IF(ISNUMBER(MATCH($C62,[2]LECTORS!$D$1:$D$65546,0)),VLOOKUP($C62,[2]LECTORS!$D$1:$Q$65546,6,FALSE),"")</f>
        <v>smaxwell66@gmail.com</v>
      </c>
      <c r="AR62" s="35" t="str">
        <f>_xlfn.XLOOKUP(C62,'[2]EIM check'!$A:$A,'[2]EIM check'!$C:$C,"none",2)</f>
        <v>Expires 2025/02</v>
      </c>
      <c r="AS62" s="2"/>
      <c r="BA62" s="4" t="str">
        <f t="shared" si="35"/>
        <v>LEC</v>
      </c>
    </row>
    <row r="63" spans="1:85" s="4" customFormat="1" ht="19.95" customHeight="1" x14ac:dyDescent="0.25">
      <c r="A63" s="76">
        <f>_xlfn.XLOOKUP(C63,[2]LECTORS!$D:$D,[2]LECTORS!$Q:$Q,"")</f>
        <v>0</v>
      </c>
      <c r="B63" s="63" t="str">
        <f>IF(ISNUMBER(MATCH($C63,[2]LECTORS!$D$1:$D$65546,0)),VLOOKUP($C63,[2]LECTORS!$D$1:$Q$65546,11,FALSE),"")</f>
        <v>11:15,</v>
      </c>
      <c r="C63" s="99" t="s">
        <v>68</v>
      </c>
      <c r="D63" s="103" t="str">
        <f>IF(ISNUMBER(MATCH($C63,'[1]Scheduling Worksheet'!$B$1:$B$65536,0)),VLOOKUP($C63,'[1]Scheduling Worksheet'!$B$1:$X$65536,22,FALSE),"")</f>
        <v>11:15-Lector</v>
      </c>
      <c r="E63" s="47" t="str">
        <f>IF(ISNUMBER(MATCH($C63,'[1]Scheduling Worksheet'!$C$1:$C$65536,0)),VLOOKUP($C63,'[1]Scheduling Worksheet'!$C$1:$X$65536,21,FALSE),"")</f>
        <v/>
      </c>
      <c r="F63" s="47" t="str">
        <f>IF(ISNUMBER(MATCH($C63,'[1]Scheduling Worksheet'!$D$1:$D$65536,0)),VLOOKUP($C63,'[1]Scheduling Worksheet'!$D$1:$X$65536,20,FALSE),"")</f>
        <v/>
      </c>
      <c r="G63" s="47" t="str">
        <f>IF(ISNUMBER(MATCH($C63,'[1]Scheduling Worksheet'!$E$1:$E$65536,0)),VLOOKUP($C63,'[1]Scheduling Worksheet'!$E$1:$X$65536,19,FALSE),"")</f>
        <v/>
      </c>
      <c r="H63" s="48" t="str">
        <f>IF(ISNUMBER(MATCH($C63,'[1]Scheduling Worksheet'!$F$1:$F$65536,0)),VLOOKUP($C63,'[1]Scheduling Worksheet'!$F$1:$X$65536,19,FALSE),"")</f>
        <v/>
      </c>
      <c r="I63" s="48" t="str">
        <f>IF(ISNUMBER(MATCH($C63,'[1]Scheduling Worksheet'!$G$1:$G$65536,0)),VLOOKUP($C63,'[1]Scheduling Worksheet'!$G$1:$X$65536,17,FALSE),"")</f>
        <v/>
      </c>
      <c r="J63" s="47" t="str">
        <f>IF(ISNUMBER(MATCH($C63,'[1]Scheduling Worksheet'!$H$1:$H$65536,0)),VLOOKUP($C63,'[1]Scheduling Worksheet'!$H$1:$X$65536,16,FALSE),"")</f>
        <v/>
      </c>
      <c r="K63" s="47" t="str">
        <f>IF(ISNUMBER(MATCH($C63,'[1]Scheduling Worksheet'!$I$1:$I$65536,0)),VLOOKUP($C63,'[1]Scheduling Worksheet'!$I$1:$X$65536,15,FALSE),"")</f>
        <v/>
      </c>
      <c r="L63" s="47" t="str">
        <f>IF(ISNUMBER(MATCH($C63,'[1]Scheduling Worksheet'!$J$1:$J$65536,0)),VLOOKUP($C63,'[1]Scheduling Worksheet'!$J$1:$X$65536,14,FALSE),"")</f>
        <v/>
      </c>
      <c r="M63" s="47" t="str">
        <f>IF(ISNUMBER(MATCH($C63,'[1]Scheduling Worksheet'!$K$1:$K$65536,0)),VLOOKUP($C63,'[1]Scheduling Worksheet'!$K$1:$X$65536,13,FALSE),"")</f>
        <v>11:15-Lector</v>
      </c>
      <c r="N63" s="102"/>
      <c r="O63" s="49"/>
      <c r="P63"/>
      <c r="Q63" s="55" t="str">
        <f t="shared" si="28"/>
        <v>11:15,</v>
      </c>
      <c r="R63" s="9" t="str">
        <f t="shared" si="29"/>
        <v>Robledo, Rebecca</v>
      </c>
      <c r="S63" s="47" t="str">
        <f>IF(ISNUMBER(MATCH($C63,'[1]Scheduling Worksheet'!$L$1:$L$65536,0)),VLOOKUP($C63,'[1]Scheduling Worksheet'!$L$1:$X$65536,12,FALSE),"")</f>
        <v/>
      </c>
      <c r="T63" s="47" t="str">
        <f>IF(ISNUMBER(MATCH($C63,'[1]Scheduling Worksheet'!$M$1:$M$65536,0)),VLOOKUP($C63,'[1]Scheduling Worksheet'!$M$1:$X$65536,11,FALSE),"")</f>
        <v/>
      </c>
      <c r="U63" s="47" t="str">
        <f>IF(ISNUMBER(MATCH($C63,'[1]Scheduling Worksheet'!$N$1:$N$65536,0)),VLOOKUP($C63,'[1]Scheduling Worksheet'!$N$1:$X$65536,10,FALSE),"")</f>
        <v/>
      </c>
      <c r="V63" s="47" t="str">
        <f>IF(ISNUMBER(MATCH($C63,'[1]Scheduling Worksheet'!$O$1:$O$65536,0)),VLOOKUP($C63,'[1]Scheduling Worksheet'!$O$1:$X$65536,9,FALSE),"")</f>
        <v/>
      </c>
      <c r="W63" s="51" t="str">
        <f>IF(ISNUMBER(MATCH($C63,'[1]Scheduling Worksheet'!$P$1:$P$65536,0)),VLOOKUP($C63,'[1]Scheduling Worksheet'!$P$1:$X$65536,8,FALSE),"")</f>
        <v/>
      </c>
      <c r="X63" s="51" t="str">
        <f>IF(ISNUMBER(MATCH($C63,'[1]Scheduling Worksheet'!$Q$1:$Q$65536,0)),VLOOKUP($C63,'[1]Scheduling Worksheet'!$Q$1:$X$65536,7,FALSE),"")</f>
        <v/>
      </c>
      <c r="Y63" s="47" t="str">
        <f>IF(ISNUMBER(MATCH($C63,'[1]Scheduling Worksheet'!$R$1:$R$65536,0)),VLOOKUP($C63,'[1]Scheduling Worksheet'!$R$1:$X$65536,6,FALSE),"")</f>
        <v>11:15-Lector</v>
      </c>
      <c r="Z63" s="47" t="str">
        <f>IF(ISNUMBER(MATCH($C63,'[1]Scheduling Worksheet'!$S$1:$S$65536,0)),VLOOKUP($C63,'[1]Scheduling Worksheet'!$S$1:$X$65536,5,FALSE),"")</f>
        <v/>
      </c>
      <c r="AA63" s="228" t="str">
        <f>IF(ISNUMBER(MATCH($C63,'[1]Scheduling Worksheet'!$T$1:$T$65536,0)),VLOOKUP($C63,'[1]Scheduling Worksheet'!$T$1:$X$65536,4,FALSE),"")</f>
        <v/>
      </c>
      <c r="AB63" s="47" t="str">
        <f>IF(ISNUMBER(MATCH($C63,'[1]Scheduling Worksheet'!$U$1:$U$65536,0)),VLOOKUP($C63,'[1]Scheduling Worksheet'!$U$1:$X$65536,3,FALSE),"")</f>
        <v/>
      </c>
      <c r="AC63" s="53" t="str">
        <f>IF(ISNUMBER(MATCH($C63,'[1]Scheduling Worksheet'!$V$1:$V$65536,0)),VLOOKUP($C63,'[1]Scheduling Worksheet'!$V$1:$X$65536,3,FALSE),"")</f>
        <v/>
      </c>
      <c r="AD63" s="18"/>
      <c r="AE63" s="33"/>
      <c r="AF63" s="25" t="str">
        <f t="shared" si="30"/>
        <v>Robledo, Rebecca</v>
      </c>
      <c r="AG63" s="51" t="str">
        <f t="shared" si="31"/>
        <v>11:15,</v>
      </c>
      <c r="AH63" s="43" t="str">
        <f>IF(ISNUMBER(MATCH($C63,[2]LECTORS!$D$1:$D$65546,0)),VLOOKUP($C63,[2]LECTORS!$D$1:$Q$65546,7,FALSE),"")</f>
        <v>915-345-4347</v>
      </c>
      <c r="AI63" s="26" t="str">
        <f>IF($AJ63="y",IF(ISNUMBER(MATCH($C63,[2]LECTORS!$D$1:$D$65546,0)),VLOOKUP($C63,[2]LECTORS!$D$1:$Q$65546,6,FALSE),""),"")</f>
        <v>rebarob66@hotmail.com</v>
      </c>
      <c r="AJ63" s="27" t="s">
        <v>45</v>
      </c>
      <c r="AK63" s="16">
        <f t="shared" si="32"/>
        <v>2</v>
      </c>
      <c r="AL63" s="14">
        <f>IF(ISNUMBER(MATCH($C63,[2]LECTORS!$D$1:$D$65546,0)),VLOOKUP($C63,[2]LECTORS!$D$1:$Q$65546,12,FALSE),"")</f>
        <v>0</v>
      </c>
      <c r="AM63" s="16">
        <f t="shared" si="33"/>
        <v>2</v>
      </c>
      <c r="AN63" s="13">
        <f>IF(ISNUMBER(MATCH($C63,[2]LECTORS!$D$1:$D$65546,0)),VLOOKUP($C63,[2]LECTORS!$D$1:$S$65546,14,FALSE),"")</f>
        <v>0</v>
      </c>
      <c r="AO63" s="14">
        <f>IF(ISNUMBER(MATCH($C63,[2]LECTORS!$D$1:$D$65546,0)),VLOOKUP($C63,[2]LECTORS!$D$1:$S$65546,15,FALSE),"")</f>
        <v>0</v>
      </c>
      <c r="AP63" s="14">
        <f>IF(ISNUMBER(MATCH($C63,[2]LECTORS!$D$1:$D$65546,0)),VLOOKUP($C63,[2]LECTORS!$D$1:$S$65546,16,FALSE),"")</f>
        <v>0</v>
      </c>
      <c r="AQ63" s="14" t="str">
        <f>IF(ISNUMBER(MATCH($C63,[2]LECTORS!$D$1:$D$65546,0)),VLOOKUP($C63,[2]LECTORS!$D$1:$Q$65546,6,FALSE),"")</f>
        <v>rebarob66@hotmail.com</v>
      </c>
      <c r="AR63" s="35" t="str">
        <f>_xlfn.XLOOKUP(C63,'[2]EIM check'!$A:$A,'[2]EIM check'!$C:$C,"none",2)</f>
        <v>Expires 2025/07</v>
      </c>
      <c r="AS63" s="2"/>
      <c r="BA63" s="4" t="str">
        <f t="shared" si="35"/>
        <v>LEC</v>
      </c>
    </row>
    <row r="64" spans="1:85" s="4" customFormat="1" ht="19.95" customHeight="1" x14ac:dyDescent="0.3">
      <c r="A64" s="76">
        <f>_xlfn.XLOOKUP(C64,[2]LECTORS!$D:$D,[2]LECTORS!$Q:$Q,"")</f>
        <v>0</v>
      </c>
      <c r="B64" s="63" t="str">
        <f>IF(ISNUMBER(MATCH($C64,[2]LECTORS!$D$1:$D$65546,0)),VLOOKUP($C64,[2]LECTORS!$D$1:$Q$65546,11,FALSE),"")</f>
        <v>11:15, 9:30, 5, Vg</v>
      </c>
      <c r="C64" s="190" t="s">
        <v>101</v>
      </c>
      <c r="D64" s="103" t="str">
        <f>IF(ISNUMBER(MATCH($C64,'[1]Scheduling Worksheet'!$B$1:$B$65536,0)),VLOOKUP($C64,'[1]Scheduling Worksheet'!$B$1:$X$65536,22,FALSE),"")</f>
        <v/>
      </c>
      <c r="E64" s="47" t="str">
        <f>IF(ISNUMBER(MATCH($C64,'[1]Scheduling Worksheet'!$C$1:$C$65536,0)),VLOOKUP($C64,'[1]Scheduling Worksheet'!$C$1:$X$65536,21,FALSE),"")</f>
        <v>11:15-Lector</v>
      </c>
      <c r="F64" s="48" t="str">
        <f>IF(ISNUMBER(MATCH($C64,'[1]Scheduling Worksheet'!$D$1:$D$65536,0)),VLOOKUP($C64,'[1]Scheduling Worksheet'!$D$1:$X$65536,20,FALSE),"")</f>
        <v/>
      </c>
      <c r="G64" s="48" t="str">
        <f>IF(ISNUMBER(MATCH($C64,'[1]Scheduling Worksheet'!$E$1:$E$65536,0)),VLOOKUP($C64,'[1]Scheduling Worksheet'!$E$1:$X$65536,19,FALSE),"")</f>
        <v/>
      </c>
      <c r="H64" s="228" t="str">
        <f>IF(ISNUMBER(MATCH($C64,'[1]Scheduling Worksheet'!$F$1:$F$65536,0)),VLOOKUP($C64,'[1]Scheduling Worksheet'!$F$1:$X$65536,19,FALSE),"")</f>
        <v/>
      </c>
      <c r="I64" s="47" t="str">
        <f>IF(ISNUMBER(MATCH($C64,'[1]Scheduling Worksheet'!$G$1:$G$65536,0)),VLOOKUP($C64,'[1]Scheduling Worksheet'!$G$1:$X$65536,17,FALSE),"")</f>
        <v/>
      </c>
      <c r="J64" s="47" t="str">
        <f>IF(ISNUMBER(MATCH($C64,'[1]Scheduling Worksheet'!$H$1:$H$65536,0)),VLOOKUP($C64,'[1]Scheduling Worksheet'!$H$1:$X$65536,16,FALSE),"")</f>
        <v/>
      </c>
      <c r="K64" s="47" t="str">
        <f>IF(ISNUMBER(MATCH($C64,'[1]Scheduling Worksheet'!$I$1:$I$65536,0)),VLOOKUP($C64,'[1]Scheduling Worksheet'!$I$1:$X$65536,15,FALSE),"")</f>
        <v/>
      </c>
      <c r="L64" s="47" t="str">
        <f>IF(ISNUMBER(MATCH($C64,'[1]Scheduling Worksheet'!$J$1:$J$65536,0)),VLOOKUP($C64,'[1]Scheduling Worksheet'!$J$1:$X$65536,14,FALSE),"")</f>
        <v/>
      </c>
      <c r="M64" s="47" t="str">
        <f>IF(ISNUMBER(MATCH($C64,'[1]Scheduling Worksheet'!$K$1:$K$65536,0)),VLOOKUP($C64,'[1]Scheduling Worksheet'!$K$1:$X$65536,13,FALSE),"")</f>
        <v>5:00-Lector</v>
      </c>
      <c r="N64" s="102"/>
      <c r="O64" s="49"/>
      <c r="P64"/>
      <c r="Q64" s="55" t="str">
        <f t="shared" si="28"/>
        <v>11:15, 9:30, 5, Vg</v>
      </c>
      <c r="R64" s="9" t="str">
        <f t="shared" si="29"/>
        <v>Leone, Giacomo</v>
      </c>
      <c r="S64" s="47" t="str">
        <f>IF(ISNUMBER(MATCH($C64,'[1]Scheduling Worksheet'!$L$1:$L$65536,0)),VLOOKUP($C64,'[1]Scheduling Worksheet'!$L$1:$X$65536,12,FALSE),"")</f>
        <v/>
      </c>
      <c r="T64" s="48" t="str">
        <f>IF(ISNUMBER(MATCH($C64,'[1]Scheduling Worksheet'!$M$1:$M$65536,0)),VLOOKUP($C64,'[1]Scheduling Worksheet'!$M$1:$X$65536,11,FALSE),"")</f>
        <v/>
      </c>
      <c r="U64" s="47" t="str">
        <f>IF(ISNUMBER(MATCH($C64,'[1]Scheduling Worksheet'!$N$1:$N$65536,0)),VLOOKUP($C64,'[1]Scheduling Worksheet'!$N$1:$X$65536,10,FALSE),"")</f>
        <v/>
      </c>
      <c r="V64" s="47" t="str">
        <f>IF(ISNUMBER(MATCH($C64,'[1]Scheduling Worksheet'!$O$1:$O$65536,0)),VLOOKUP($C64,'[1]Scheduling Worksheet'!$O$1:$X$65536,9,FALSE),"")</f>
        <v/>
      </c>
      <c r="W64" s="51" t="str">
        <f>IF(ISNUMBER(MATCH($C64,'[1]Scheduling Worksheet'!$P$1:$P$65536,0)),VLOOKUP($C64,'[1]Scheduling Worksheet'!$P$1:$X$65536,8,FALSE),"")</f>
        <v/>
      </c>
      <c r="X64" s="64" t="str">
        <f>IF(ISNUMBER(MATCH($C64,'[1]Scheduling Worksheet'!$Q$1:$Q$65536,0)),VLOOKUP($C64,'[1]Scheduling Worksheet'!$Q$1:$X$65536,7,FALSE),"")</f>
        <v/>
      </c>
      <c r="Y64" s="47" t="str">
        <f>IF(ISNUMBER(MATCH($C64,'[1]Scheduling Worksheet'!$R$1:$R$65536,0)),VLOOKUP($C64,'[1]Scheduling Worksheet'!$R$1:$X$65536,6,FALSE),"")</f>
        <v>11:15-Lector</v>
      </c>
      <c r="Z64" s="47" t="str">
        <f>IF(ISNUMBER(MATCH($C64,'[1]Scheduling Worksheet'!$S$1:$S$65536,0)),VLOOKUP($C64,'[1]Scheduling Worksheet'!$S$1:$X$65536,5,FALSE),"")</f>
        <v/>
      </c>
      <c r="AA64" s="228" t="str">
        <f>IF(ISNUMBER(MATCH($C64,'[1]Scheduling Worksheet'!$T$1:$T$65536,0)),VLOOKUP($C64,'[1]Scheduling Worksheet'!$T$1:$X$65536,4,FALSE),"")</f>
        <v/>
      </c>
      <c r="AB64" s="47" t="str">
        <f>IF(ISNUMBER(MATCH(#REF!,'[1]Scheduling Worksheet'!$U$1:$U$65536,0)),VLOOKUP(#REF!,'[1]Scheduling Worksheet'!$U$1:$X$65536,3,FALSE),"")</f>
        <v/>
      </c>
      <c r="AC64" s="53" t="str">
        <f>IF(ISNUMBER(MATCH(#REF!,'[1]Scheduling Worksheet'!$V$1:$V$65536,0)),VLOOKUP(#REF!,'[1]Scheduling Worksheet'!$V$1:$X$65536,3,FALSE),"")</f>
        <v/>
      </c>
      <c r="AD64" s="18"/>
      <c r="AE64" s="33"/>
      <c r="AF64" s="25" t="str">
        <f t="shared" si="30"/>
        <v>Leone, Giacomo</v>
      </c>
      <c r="AG64" s="51" t="str">
        <f t="shared" si="31"/>
        <v>11:15, 9:30, 5, Vg</v>
      </c>
      <c r="AH64" s="43" t="str">
        <f>IF(ISNUMBER(MATCH($C64,[2]LECTORS!$D$1:$D$65546,0)),VLOOKUP($C64,[2]LECTORS!$D$1:$Q$65546,7,FALSE),"")</f>
        <v>512-394-5268
512-983-7576</v>
      </c>
      <c r="AI64" s="26" t="str">
        <f>IF($AJ64="y",IF(ISNUMBER(MATCH($C64,[2]LECTORS!$D$1:$D$65546,0)),VLOOKUP($C64,[2]LECTORS!$D$1:$Q$65546,6,FALSE),""),"")</f>
        <v>giacleone575@gmail.com</v>
      </c>
      <c r="AJ64" s="27" t="s">
        <v>45</v>
      </c>
      <c r="AK64" s="16">
        <f t="shared" si="32"/>
        <v>3</v>
      </c>
      <c r="AL64" s="14">
        <f>IF(ISNUMBER(MATCH($C64,[2]LECTORS!$D$1:$D$65546,0)),VLOOKUP($C64,[2]LECTORS!$D$1:$Q$65546,12,FALSE),"")</f>
        <v>0</v>
      </c>
      <c r="AM64" s="16">
        <f t="shared" si="33"/>
        <v>3</v>
      </c>
      <c r="AN64" s="13">
        <f>IF(ISNUMBER(MATCH($C64,[2]LECTORS!$D$1:$D$65546,0)),VLOOKUP($C64,[2]LECTORS!$D$1:$S$65546,14,FALSE),"")</f>
        <v>0</v>
      </c>
      <c r="AO64" s="14">
        <f>IF(ISNUMBER(MATCH($C64,[2]LECTORS!$D$1:$D$65546,0)),VLOOKUP($C64,[2]LECTORS!$D$1:$S$65546,15,FALSE),"")</f>
        <v>0</v>
      </c>
      <c r="AP64" s="14">
        <f>IF(ISNUMBER(MATCH($C64,[2]LECTORS!$D$1:$D$65546,0)),VLOOKUP($C64,[2]LECTORS!$D$1:$S$65546,16,FALSE),"")</f>
        <v>0</v>
      </c>
      <c r="AQ64" s="14" t="str">
        <f>IF(ISNUMBER(MATCH($C64,[2]LECTORS!$D$1:$D$65546,0)),VLOOKUP($C64,[2]LECTORS!$D$1:$Q$65546,6,FALSE),"")</f>
        <v>giacleone575@gmail.com</v>
      </c>
      <c r="AR64" s="35" t="str">
        <f>_xlfn.XLOOKUP(C64,'[2]EIM check'!$A:$A,'[2]EIM check'!$C:$C,"none",2)</f>
        <v>Expires 2026/01</v>
      </c>
      <c r="AS64" s="2"/>
      <c r="BA64" s="4" t="str">
        <f t="shared" si="35"/>
        <v>LEC</v>
      </c>
    </row>
    <row r="65" spans="1:85" s="223" customFormat="1" ht="19.95" customHeight="1" thickBot="1" x14ac:dyDescent="0.3">
      <c r="A65" s="199"/>
      <c r="B65" s="200">
        <v>16</v>
      </c>
      <c r="C65" s="201"/>
      <c r="D65" s="202"/>
      <c r="E65" s="203"/>
      <c r="F65" s="203"/>
      <c r="G65" s="203"/>
      <c r="H65" s="203"/>
      <c r="I65" s="203"/>
      <c r="J65" s="204"/>
      <c r="K65" s="203"/>
      <c r="L65" s="203"/>
      <c r="M65" s="205"/>
      <c r="N65" s="206"/>
      <c r="O65" s="207"/>
      <c r="P65" s="208"/>
      <c r="Q65" s="209"/>
      <c r="R65" s="210"/>
      <c r="S65" s="203"/>
      <c r="T65" s="203"/>
      <c r="U65" s="203"/>
      <c r="V65" s="203"/>
      <c r="W65" s="211"/>
      <c r="X65" s="211"/>
      <c r="Y65" s="203"/>
      <c r="Z65" s="203"/>
      <c r="AA65" s="203"/>
      <c r="AB65" s="203"/>
      <c r="AC65" s="212"/>
      <c r="AD65" s="213"/>
      <c r="AE65" s="214"/>
      <c r="AF65" s="215"/>
      <c r="AG65" s="211"/>
      <c r="AH65" s="200"/>
      <c r="AI65" s="216"/>
      <c r="AJ65" s="217"/>
      <c r="AK65" s="218"/>
      <c r="AL65" s="219"/>
      <c r="AM65" s="218"/>
      <c r="AN65" s="220"/>
      <c r="AO65" s="219"/>
      <c r="AP65" s="219"/>
      <c r="AQ65" s="219"/>
      <c r="AR65" s="221"/>
      <c r="AS65" s="222"/>
    </row>
    <row r="66" spans="1:85" s="4" customFormat="1" ht="19.95" customHeight="1" x14ac:dyDescent="0.25">
      <c r="A66" s="76" t="str">
        <f>_xlfn.XLOOKUP(C66,[2]LECTORS!$D:$D,[2]LECTORS!$Q:$Q,"")</f>
        <v>EM SAC</v>
      </c>
      <c r="B66" s="43" t="str">
        <f>IF(ISNUMBER(MATCH($C66,[2]LECTORS!$D$1:$D$65546,0)),VLOOKUP($C66,[2]LECTORS!$D$1:$Q$65546,11,FALSE),"")</f>
        <v>1,</v>
      </c>
      <c r="C66" s="99" t="s">
        <v>21</v>
      </c>
      <c r="D66" s="103" t="str">
        <f>IF(ISNUMBER(MATCH($C66,'[1]Scheduling Worksheet'!$B$1:$B$65536,0)),VLOOKUP($C66,'[1]Scheduling Worksheet'!$B$1:$X$65536,22,FALSE),"")</f>
        <v/>
      </c>
      <c r="E66" s="47" t="str">
        <f>IF(ISNUMBER(MATCH($C66,'[1]Scheduling Worksheet'!$C$1:$C$65536,0)),VLOOKUP($C66,'[1]Scheduling Worksheet'!$C$1:$X$65536,21,FALSE),"")</f>
        <v>1:00-Lector</v>
      </c>
      <c r="F66" s="47" t="str">
        <f>IF(ISNUMBER(MATCH($C66,'[1]Scheduling Worksheet'!$D$1:$D$65536,0)),VLOOKUP($C66,'[1]Scheduling Worksheet'!$D$1:$X$65536,20,FALSE),"")</f>
        <v/>
      </c>
      <c r="G66" s="47" t="str">
        <f>IF(ISNUMBER(MATCH($C66,'[1]Scheduling Worksheet'!$E$1:$E$65536,0)),VLOOKUP($C66,'[1]Scheduling Worksheet'!$E$1:$X$65536,19,FALSE),"")</f>
        <v/>
      </c>
      <c r="H66" s="235" t="str">
        <f>IF(ISNUMBER(MATCH($C66,'[1]Scheduling Worksheet'!$F$1:$F$65536,0)),VLOOKUP($C66,'[1]Scheduling Worksheet'!$F$1:$X$65536,19,FALSE),"")</f>
        <v/>
      </c>
      <c r="I66" s="51" t="str">
        <f>IF(ISNUMBER(MATCH($C66,'[1]Scheduling Worksheet'!$G$1:$G$65536,0)),VLOOKUP($C66,'[1]Scheduling Worksheet'!$G$1:$X$65536,17,FALSE),"")</f>
        <v/>
      </c>
      <c r="J66" s="47" t="str">
        <f>IF(ISNUMBER(MATCH($C66,'[1]Scheduling Worksheet'!$H$1:$H$65536,0)),VLOOKUP($C66,'[1]Scheduling Worksheet'!$H$1:$X$65536,16,FALSE),"")</f>
        <v>1:00-Lector</v>
      </c>
      <c r="K66" s="47" t="str">
        <f>IF(ISNUMBER(MATCH($C66,'[1]Scheduling Worksheet'!$I$1:$I$65536,0)),VLOOKUP($C66,'[1]Scheduling Worksheet'!$I$1:$X$65536,15,FALSE),"")</f>
        <v/>
      </c>
      <c r="L66" s="106" t="str">
        <f>IF(ISNUMBER(MATCH($C66,'[1]Scheduling Worksheet'!$J$1:$J$65536,0)),VLOOKUP($C66,'[1]Scheduling Worksheet'!$J$1:$X$65536,14,FALSE),"")</f>
        <v/>
      </c>
      <c r="M66" s="106" t="str">
        <f>IF(ISNUMBER(MATCH($C66,'[1]Scheduling Worksheet'!$K$1:$K$65536,0)),VLOOKUP($C66,'[1]Scheduling Worksheet'!$K$1:$X$65536,13,FALSE),"")</f>
        <v/>
      </c>
      <c r="N66" s="102"/>
      <c r="O66" s="49"/>
      <c r="P66"/>
      <c r="Q66" s="55" t="str">
        <f t="shared" ref="Q66:Q74" si="36">$B66</f>
        <v>1,</v>
      </c>
      <c r="R66" s="9" t="str">
        <f t="shared" ref="R66:R74" si="37">$C66</f>
        <v>Delgado, Alicia</v>
      </c>
      <c r="S66" s="47" t="str">
        <f>IF(ISNUMBER(MATCH($C66,'[1]Scheduling Worksheet'!$L$1:$L$65536,0)),VLOOKUP($C66,'[1]Scheduling Worksheet'!$L$1:$X$65536,12,FALSE),"")</f>
        <v>1:00-Lector</v>
      </c>
      <c r="T66" s="47" t="str">
        <f>IF(ISNUMBER(MATCH($C66,'[1]Scheduling Worksheet'!$M$1:$M$65536,0)),VLOOKUP($C66,'[1]Scheduling Worksheet'!$M$1:$X$65536,11,FALSE),"")</f>
        <v/>
      </c>
      <c r="U66" s="47" t="str">
        <f>IF(ISNUMBER(MATCH($C66,'[1]Scheduling Worksheet'!$N$1:$N$65536,0)),VLOOKUP($C66,'[1]Scheduling Worksheet'!$N$1:$X$65536,10,FALSE),"")</f>
        <v/>
      </c>
      <c r="V66" s="47" t="str">
        <f>IF(ISNUMBER(MATCH($C66,'[1]Scheduling Worksheet'!$O$1:$O$65536,0)),VLOOKUP($C66,'[1]Scheduling Worksheet'!$O$1:$X$65536,9,FALSE),"")</f>
        <v>1:00-EM</v>
      </c>
      <c r="W66" s="51" t="str">
        <f>IF(ISNUMBER(MATCH($C66,'[1]Scheduling Worksheet'!$P$1:$P$65536,0)),VLOOKUP($C66,'[1]Scheduling Worksheet'!$P$1:$X$65536,8,FALSE),"")</f>
        <v>1:00-Lector</v>
      </c>
      <c r="X66" s="51" t="str">
        <f>IF(ISNUMBER(MATCH($C66,'[1]Scheduling Worksheet'!$Q$1:$Q$65536,0)),VLOOKUP($C66,'[1]Scheduling Worksheet'!$Q$1:$X$65536,7,FALSE),"")</f>
        <v/>
      </c>
      <c r="Y66" s="47" t="str">
        <f>IF(ISNUMBER(MATCH($C66,'[1]Scheduling Worksheet'!$R$1:$R$65536,0)),VLOOKUP($C66,'[1]Scheduling Worksheet'!$R$1:$X$65536,6,FALSE),"")</f>
        <v/>
      </c>
      <c r="Z66" s="47" t="str">
        <f>IF(ISNUMBER(MATCH($C66,'[1]Scheduling Worksheet'!$S$1:$S$65536,0)),VLOOKUP($C66,'[1]Scheduling Worksheet'!$S$1:$X$65536,5,FALSE),"")</f>
        <v>1:00-EM</v>
      </c>
      <c r="AA66" s="228" t="str">
        <f>IF(ISNUMBER(MATCH($C66,'[1]Scheduling Worksheet'!$T$1:$T$65536,0)),VLOOKUP($C66,'[1]Scheduling Worksheet'!$T$1:$X$65536,4,FALSE),"")</f>
        <v/>
      </c>
      <c r="AB66" s="47" t="str">
        <f>IF(ISNUMBER(MATCH($C66,'[1]Scheduling Worksheet'!$U$1:$U$65536,0)),VLOOKUP($C66,'[1]Scheduling Worksheet'!$U$1:$X$65536,3,FALSE),"")</f>
        <v/>
      </c>
      <c r="AC66" s="53" t="str">
        <f>IF(ISNUMBER(MATCH($C66,'[1]Scheduling Worksheet'!$V$1:$V$65536,0)),VLOOKUP($C66,'[1]Scheduling Worksheet'!$V$1:$X$65536,3,FALSE),"")</f>
        <v/>
      </c>
      <c r="AD66" s="18"/>
      <c r="AE66" s="31"/>
      <c r="AF66" s="25" t="str">
        <f t="shared" ref="AF66:AF74" si="38">$C66</f>
        <v>Delgado, Alicia</v>
      </c>
      <c r="AG66" s="51" t="str">
        <f t="shared" ref="AG66:AG74" si="39">$B66</f>
        <v>1,</v>
      </c>
      <c r="AH66" s="43" t="str">
        <f>IF(ISNUMBER(MATCH($C66,[2]LECTORS!$D$1:$D$65546,0)),VLOOKUP($C66,[2]LECTORS!$D$1:$Q$65546,7,FALSE),"")</f>
        <v>737-703-7783</v>
      </c>
      <c r="AI66" s="26" t="str">
        <f>IF($AJ66="y",IF(ISNUMBER(MATCH($C66,[2]LECTORS!$D$1:$D$65546,0)),VLOOKUP($C66,[2]LECTORS!$D$1:$Q$65546,6,FALSE),""),"")</f>
        <v/>
      </c>
      <c r="AJ66" s="27" t="s">
        <v>59</v>
      </c>
      <c r="AK66" s="16">
        <f t="shared" ref="AK66:AK74" si="40">COUNTIF($E66:$AE66,"*-Lector")</f>
        <v>4</v>
      </c>
      <c r="AL66" s="14">
        <f>IF(ISNUMBER(MATCH($C66,[2]LECTORS!$D$1:$D$65546,0)),VLOOKUP($C66,[2]LECTORS!$D$1:$Q$65546,12,FALSE),"")</f>
        <v>8</v>
      </c>
      <c r="AM66" s="16">
        <f t="shared" ref="AM66:AM74" si="41">COUNTIF($E66:$AE66,"*-EM")+AK66</f>
        <v>6</v>
      </c>
      <c r="AN66" s="13" t="str">
        <f>IF(ISNUMBER(MATCH($C66,[2]LECTORS!$D$1:$D$65546,0)),VLOOKUP($C66,[2]LECTORS!$D$1:$S$65546,14,FALSE),"")</f>
        <v>EM SAC</v>
      </c>
      <c r="AO66" s="14" t="str">
        <f>IF(ISNUMBER(MATCH($C66,[2]LECTORS!$D$1:$D$65546,0)),VLOOKUP($C66,[2]LECTORS!$D$1:$S$65546,15,FALSE),"")</f>
        <v>Guadalupano.  Only schedule on 1st Sunday of the month.</v>
      </c>
      <c r="AP66" s="14">
        <f>IF(ISNUMBER(MATCH($C66,[2]LECTORS!$D$1:$D$65546,0)),VLOOKUP($C66,[2]LECTORS!$D$1:$S$65546,16,FALSE),"")</f>
        <v>0</v>
      </c>
      <c r="AQ66" s="14" t="str">
        <f>IF(ISNUMBER(MATCH($C66,[2]LECTORS!$D$1:$D$65546,0)),VLOOKUP($C66,[2]LECTORS!$D$1:$Q$65546,6,FALSE),"")</f>
        <v>aliciadelgadocr@gmail.com</v>
      </c>
      <c r="AR66" s="35" t="str">
        <f>_xlfn.XLOOKUP(C66,'[2]EIM check'!$A:$A,'[2]EIM check'!$C:$C,"none",2)</f>
        <v>Expires 2025/02</v>
      </c>
      <c r="AS66" s="2"/>
      <c r="BA66" s="4" t="str">
        <f t="shared" ref="BA66:BA74" si="42">IF($AN66="EM",$B66,"LEC")</f>
        <v>LEC</v>
      </c>
    </row>
    <row r="67" spans="1:85" s="4" customFormat="1" ht="19.95" customHeight="1" x14ac:dyDescent="0.25">
      <c r="A67" s="76">
        <f>_xlfn.XLOOKUP(C67,[2]LECTORS!$D:$D,[2]LECTORS!$Q:$Q,"")</f>
        <v>0</v>
      </c>
      <c r="B67" s="43" t="str">
        <f>IF(ISNUMBER(MATCH($C67,[2]LECTORS!$D$1:$D$65546,0)),VLOOKUP($C67,[2]LECTORS!$D$1:$Q$65546,11,FALSE),"")</f>
        <v>1,</v>
      </c>
      <c r="C67" s="99" t="s">
        <v>58</v>
      </c>
      <c r="D67" s="103" t="str">
        <f>IF(ISNUMBER(MATCH($C67,'[1]Scheduling Worksheet'!$B$1:$B$65536,0)),VLOOKUP($C67,'[1]Scheduling Worksheet'!$B$1:$X$65536,22,FALSE),"")</f>
        <v/>
      </c>
      <c r="E67" s="47" t="str">
        <f>IF(ISNUMBER(MATCH($C67,'[1]Scheduling Worksheet'!$C$1:$C$65536,0)),VLOOKUP($C67,'[1]Scheduling Worksheet'!$C$1:$X$65536,21,FALSE),"")</f>
        <v>1:00-Lector</v>
      </c>
      <c r="F67" s="47" t="str">
        <f>IF(ISNUMBER(MATCH($C67,'[1]Scheduling Worksheet'!$D$1:$D$65536,0)),VLOOKUP($C67,'[1]Scheduling Worksheet'!$D$1:$X$65536,20,FALSE),"")</f>
        <v/>
      </c>
      <c r="G67" s="47" t="str">
        <f>IF(ISNUMBER(MATCH($C67,'[1]Scheduling Worksheet'!$E$1:$E$65536,0)),VLOOKUP($C67,'[1]Scheduling Worksheet'!$E$1:$X$65536,19,FALSE),"")</f>
        <v/>
      </c>
      <c r="H67" s="228" t="str">
        <f>IF(ISNUMBER(MATCH($C67,'[1]Scheduling Worksheet'!$F$1:$F$65536,0)),VLOOKUP($C67,'[1]Scheduling Worksheet'!$F$1:$X$65536,19,FALSE),"")</f>
        <v/>
      </c>
      <c r="I67" s="47" t="str">
        <f>IF(ISNUMBER(MATCH($C67,'[1]Scheduling Worksheet'!$G$1:$G$65536,0)),VLOOKUP($C67,'[1]Scheduling Worksheet'!$G$1:$X$65536,17,FALSE),"")</f>
        <v/>
      </c>
      <c r="J67" s="47" t="str">
        <f>IF(ISNUMBER(MATCH($C67,'[1]Scheduling Worksheet'!$H$1:$H$65536,0)),VLOOKUP($C67,'[1]Scheduling Worksheet'!$H$1:$X$65536,16,FALSE),"")</f>
        <v>1:00-Lector</v>
      </c>
      <c r="K67" s="47" t="str">
        <f>IF(ISNUMBER(MATCH($C67,'[1]Scheduling Worksheet'!$I$1:$I$65536,0)),VLOOKUP($C67,'[1]Scheduling Worksheet'!$I$1:$X$65536,15,FALSE),"")</f>
        <v/>
      </c>
      <c r="L67" s="47" t="str">
        <f>IF(ISNUMBER(MATCH($C67,'[1]Scheduling Worksheet'!$J$1:$J$65536,0)),VLOOKUP($C67,'[1]Scheduling Worksheet'!$J$1:$X$65536,14,FALSE),"")</f>
        <v/>
      </c>
      <c r="M67" s="47" t="str">
        <f>IF(ISNUMBER(MATCH($C67,'[1]Scheduling Worksheet'!$K$1:$K$65536,0)),VLOOKUP($C67,'[1]Scheduling Worksheet'!$K$1:$X$65536,13,FALSE),"")</f>
        <v/>
      </c>
      <c r="N67" s="102"/>
      <c r="O67" s="49"/>
      <c r="P67"/>
      <c r="Q67" s="55" t="str">
        <f t="shared" si="36"/>
        <v>1,</v>
      </c>
      <c r="R67" s="9" t="str">
        <f t="shared" si="37"/>
        <v>Mata, Juan</v>
      </c>
      <c r="S67" s="47" t="str">
        <f>IF(ISNUMBER(MATCH($C67,'[1]Scheduling Worksheet'!$L$1:$L$65536,0)),VLOOKUP($C67,'[1]Scheduling Worksheet'!$L$1:$X$65536,12,FALSE),"")</f>
        <v>1:00-Lector</v>
      </c>
      <c r="T67" s="47" t="str">
        <f>IF(ISNUMBER(MATCH($C67,'[1]Scheduling Worksheet'!$M$1:$M$65536,0)),VLOOKUP($C67,'[1]Scheduling Worksheet'!$M$1:$X$65536,11,FALSE),"")</f>
        <v/>
      </c>
      <c r="U67" s="47" t="str">
        <f>IF(ISNUMBER(MATCH($C67,'[1]Scheduling Worksheet'!$N$1:$N$65536,0)),VLOOKUP($C67,'[1]Scheduling Worksheet'!$N$1:$X$65536,10,FALSE),"")</f>
        <v/>
      </c>
      <c r="V67" s="47" t="str">
        <f>IF(ISNUMBER(MATCH($C67,'[1]Scheduling Worksheet'!$O$1:$O$65536,0)),VLOOKUP($C67,'[1]Scheduling Worksheet'!$O$1:$X$65536,9,FALSE),"")</f>
        <v/>
      </c>
      <c r="W67" s="51" t="str">
        <f>IF(ISNUMBER(MATCH($C67,'[1]Scheduling Worksheet'!$P$1:$P$65536,0)),VLOOKUP($C67,'[1]Scheduling Worksheet'!$P$1:$X$65536,8,FALSE),"")</f>
        <v>1:00-Lector</v>
      </c>
      <c r="X67" s="51" t="str">
        <f>IF(ISNUMBER(MATCH($C67,'[1]Scheduling Worksheet'!$Q$1:$Q$65536,0)),VLOOKUP($C67,'[1]Scheduling Worksheet'!$Q$1:$X$65536,7,FALSE),"")</f>
        <v/>
      </c>
      <c r="Y67" s="47" t="str">
        <f>IF(ISNUMBER(MATCH($C67,'[1]Scheduling Worksheet'!$R$1:$R$65536,0)),VLOOKUP($C67,'[1]Scheduling Worksheet'!$R$1:$X$65536,6,FALSE),"")</f>
        <v/>
      </c>
      <c r="Z67" s="47" t="str">
        <f>IF(ISNUMBER(MATCH($C67,'[1]Scheduling Worksheet'!$S$1:$S$65536,0)),VLOOKUP($C67,'[1]Scheduling Worksheet'!$S$1:$X$65536,5,FALSE),"")</f>
        <v/>
      </c>
      <c r="AA67" s="228" t="str">
        <f>IF(ISNUMBER(MATCH($C67,'[1]Scheduling Worksheet'!$T$1:$T$65536,0)),VLOOKUP($C67,'[1]Scheduling Worksheet'!$T$1:$X$65536,4,FALSE),"")</f>
        <v/>
      </c>
      <c r="AB67" s="47" t="str">
        <f>IF(ISNUMBER(MATCH($C67,'[1]Scheduling Worksheet'!$U$1:$U$65536,0)),VLOOKUP($C67,'[1]Scheduling Worksheet'!$U$1:$X$65536,3,FALSE),"")</f>
        <v/>
      </c>
      <c r="AC67" s="53" t="str">
        <f>IF(ISNUMBER(MATCH($C67,'[1]Scheduling Worksheet'!$V$1:$V$65536,0)),VLOOKUP($C67,'[1]Scheduling Worksheet'!$V$1:$X$65536,3,FALSE),"")</f>
        <v/>
      </c>
      <c r="AD67" s="18"/>
      <c r="AE67" s="33"/>
      <c r="AF67" s="25" t="str">
        <f t="shared" si="38"/>
        <v>Mata, Juan</v>
      </c>
      <c r="AG67" s="51" t="str">
        <f t="shared" si="39"/>
        <v>1,</v>
      </c>
      <c r="AH67" s="43" t="str">
        <f>IF(ISNUMBER(MATCH($C67,[2]LECTORS!$D$1:$D$65546,0)),VLOOKUP($C67,[2]LECTORS!$D$1:$Q$65546,7,FALSE),"")</f>
        <v>512-514-0514</v>
      </c>
      <c r="AI67" s="26" t="str">
        <f>IF($AJ67="y",IF(ISNUMBER(MATCH($C67,[2]LECTORS!$D$1:$D$65546,0)),VLOOKUP($C67,[2]LECTORS!$D$1:$Q$65546,6,FALSE),""),"")</f>
        <v>mataj749@gmail.com  aguedamata@yahoo.com</v>
      </c>
      <c r="AJ67" s="27" t="s">
        <v>45</v>
      </c>
      <c r="AK67" s="16">
        <f t="shared" si="40"/>
        <v>4</v>
      </c>
      <c r="AL67" s="14">
        <f>IF(ISNUMBER(MATCH($C67,[2]LECTORS!$D$1:$D$65546,0)),VLOOKUP($C67,[2]LECTORS!$D$1:$Q$65546,12,FALSE),"")</f>
        <v>8</v>
      </c>
      <c r="AM67" s="16">
        <f t="shared" si="41"/>
        <v>4</v>
      </c>
      <c r="AN67" s="13">
        <f>IF(ISNUMBER(MATCH($C67,[2]LECTORS!$D$1:$D$65546,0)),VLOOKUP($C67,[2]LECTORS!$D$1:$S$65546,14,FALSE),"")</f>
        <v>0</v>
      </c>
      <c r="AO67" s="14" t="str">
        <f>IF(ISNUMBER(MATCH($C67,[2]LECTORS!$D$1:$D$65546,0)),VLOOKUP($C67,[2]LECTORS!$D$1:$S$65546,15,FALSE),"")</f>
        <v>Guadalupano.  Only schedule on 1st Sunday of the month.</v>
      </c>
      <c r="AP67" s="14" t="str">
        <f>IF(ISNUMBER(MATCH($C67,[2]LECTORS!$D$1:$D$65546,0)),VLOOKUP($C67,[2]LECTORS!$D$1:$S$65546,16,FALSE),"")</f>
        <v>requested to be removed 2013-08; serving again in 2018.</v>
      </c>
      <c r="AQ67" s="14" t="str">
        <f>IF(ISNUMBER(MATCH($C67,[2]LECTORS!$D$1:$D$65546,0)),VLOOKUP($C67,[2]LECTORS!$D$1:$Q$65546,6,FALSE),"")</f>
        <v>mataj749@gmail.com  aguedamata@yahoo.com</v>
      </c>
      <c r="AR67" s="35" t="str">
        <f>_xlfn.XLOOKUP(C67,'[2]EIM check'!$A:$A,'[2]EIM check'!$C:$C,"none",2)</f>
        <v>Expires 2023-10</v>
      </c>
      <c r="AS67" s="2"/>
      <c r="BA67" s="4" t="str">
        <f t="shared" si="42"/>
        <v>LEC</v>
      </c>
    </row>
    <row r="68" spans="1:85" s="3" customFormat="1" ht="19.95" customHeight="1" x14ac:dyDescent="0.25">
      <c r="A68" s="76">
        <f>_xlfn.XLOOKUP(C68,[2]LECTORS!$D:$D,[2]LECTORS!$Q:$Q,"")</f>
        <v>0</v>
      </c>
      <c r="B68" s="63" t="str">
        <f>IF(ISNUMBER(MATCH($C68,[2]LECTORS!$D$1:$D$65546,0)),VLOOKUP($C68,[2]LECTORS!$D$1:$Q$65546,11,FALSE),"")</f>
        <v>1,</v>
      </c>
      <c r="C68" s="99" t="s">
        <v>6</v>
      </c>
      <c r="D68" s="103" t="str">
        <f>IF(ISNUMBER(MATCH($C68,'[1]Scheduling Worksheet'!$B$1:$B$65536,0)),VLOOKUP($C68,'[1]Scheduling Worksheet'!$B$1:$X$65536,22,FALSE),"")</f>
        <v/>
      </c>
      <c r="E68" s="47" t="str">
        <f>IF(ISNUMBER(MATCH($C68,'[1]Scheduling Worksheet'!$C$1:$C$65536,0)),VLOOKUP($C68,'[1]Scheduling Worksheet'!$C$1:$X$65536,21,FALSE),"")</f>
        <v/>
      </c>
      <c r="F68" s="47" t="str">
        <f>IF(ISNUMBER(MATCH($C68,'[1]Scheduling Worksheet'!$D$1:$D$65536,0)),VLOOKUP($C68,'[1]Scheduling Worksheet'!$D$1:$X$65536,20,FALSE),"")</f>
        <v>1:00-Lector</v>
      </c>
      <c r="G68" s="47" t="str">
        <f>IF(ISNUMBER(MATCH($C68,'[1]Scheduling Worksheet'!$E$1:$E$65536,0)),VLOOKUP($C68,'[1]Scheduling Worksheet'!$E$1:$X$65536,19,FALSE),"")</f>
        <v/>
      </c>
      <c r="H68" s="64" t="str">
        <f>IF(ISNUMBER(MATCH($C68,'[1]Scheduling Worksheet'!$F$1:$F$65536,0)),VLOOKUP($C68,'[1]Scheduling Worksheet'!$F$1:$X$65536,19,FALSE),"")</f>
        <v/>
      </c>
      <c r="I68" s="51" t="str">
        <f>IF(ISNUMBER(MATCH($C68,'[1]Scheduling Worksheet'!$G$1:$G$65536,0)),VLOOKUP($C68,'[1]Scheduling Worksheet'!$G$1:$X$65536,17,FALSE),"")</f>
        <v/>
      </c>
      <c r="J68" s="47" t="str">
        <f>IF(ISNUMBER(MATCH($C68,'[1]Scheduling Worksheet'!$H$1:$H$65536,0)),VLOOKUP($C68,'[1]Scheduling Worksheet'!$H$1:$X$65536,16,FALSE),"")</f>
        <v/>
      </c>
      <c r="K68" s="47" t="str">
        <f>IF(ISNUMBER(MATCH($C68,'[1]Scheduling Worksheet'!$I$1:$I$65536,0)),VLOOKUP($C68,'[1]Scheduling Worksheet'!$I$1:$X$65536,15,FALSE),"")</f>
        <v/>
      </c>
      <c r="L68" s="47" t="str">
        <f>IF(ISNUMBER(MATCH($C68,'[1]Scheduling Worksheet'!$J$1:$J$65536,0)),VLOOKUP($C68,'[1]Scheduling Worksheet'!$J$1:$X$65536,14,FALSE),"")</f>
        <v>1:00-Lector</v>
      </c>
      <c r="M68" s="47" t="str">
        <f>IF(ISNUMBER(MATCH($C68,'[1]Scheduling Worksheet'!$K$1:$K$65536,0)),VLOOKUP($C68,'[1]Scheduling Worksheet'!$K$1:$X$65536,13,FALSE),"")</f>
        <v/>
      </c>
      <c r="N68" s="102"/>
      <c r="O68" s="49"/>
      <c r="P68"/>
      <c r="Q68" s="55" t="str">
        <f t="shared" si="36"/>
        <v>1,</v>
      </c>
      <c r="R68" s="9" t="str">
        <f t="shared" si="37"/>
        <v>Luque, Joaquin</v>
      </c>
      <c r="S68" s="48" t="str">
        <f>IF(ISNUMBER(MATCH($C68,'[1]Scheduling Worksheet'!$L$1:$L$65536,0)),VLOOKUP($C68,'[1]Scheduling Worksheet'!$L$1:$X$65536,12,FALSE),"")</f>
        <v/>
      </c>
      <c r="T68" s="47" t="str">
        <f>IF(ISNUMBER(MATCH($C68,'[1]Scheduling Worksheet'!$M$1:$M$65536,0)),VLOOKUP($C68,'[1]Scheduling Worksheet'!$M$1:$X$65536,11,FALSE),"")</f>
        <v/>
      </c>
      <c r="U68" s="47" t="str">
        <f>IF(ISNUMBER(MATCH($C68,'[1]Scheduling Worksheet'!$N$1:$N$65536,0)),VLOOKUP($C68,'[1]Scheduling Worksheet'!$N$1:$X$65536,10,FALSE),"")</f>
        <v/>
      </c>
      <c r="V68" s="48" t="str">
        <f>IF(ISNUMBER(MATCH($C68,'[1]Scheduling Worksheet'!$O$1:$O$65536,0)),VLOOKUP($C68,'[1]Scheduling Worksheet'!$O$1:$X$65536,9,FALSE),"")</f>
        <v/>
      </c>
      <c r="W68" s="51" t="str">
        <f>IF(ISNUMBER(MATCH($C68,'[1]Scheduling Worksheet'!$P$1:$P$65536,0)),VLOOKUP($C68,'[1]Scheduling Worksheet'!$P$1:$X$65536,8,FALSE),"")</f>
        <v/>
      </c>
      <c r="X68" s="51" t="str">
        <f>IF(ISNUMBER(MATCH($C68,'[1]Scheduling Worksheet'!$Q$1:$Q$65536,0)),VLOOKUP($C68,'[1]Scheduling Worksheet'!$Q$1:$X$65536,7,FALSE),"")</f>
        <v>1:00-Lector</v>
      </c>
      <c r="Y68" s="47" t="str">
        <f>IF(ISNUMBER(MATCH($C68,'[1]Scheduling Worksheet'!$R$1:$R$65536,0)),VLOOKUP($C68,'[1]Scheduling Worksheet'!$R$1:$X$65536,6,FALSE),"")</f>
        <v/>
      </c>
      <c r="Z68" s="47" t="str">
        <f>IF(ISNUMBER(MATCH($C68,'[1]Scheduling Worksheet'!$S$1:$S$65536,0)),VLOOKUP($C68,'[1]Scheduling Worksheet'!$S$1:$X$65536,5,FALSE),"")</f>
        <v/>
      </c>
      <c r="AA68" s="228" t="str">
        <f>IF(ISNUMBER(MATCH($C68,'[1]Scheduling Worksheet'!$T$1:$T$65536,0)),VLOOKUP($C68,'[1]Scheduling Worksheet'!$T$1:$X$65536,4,FALSE),"")</f>
        <v/>
      </c>
      <c r="AB68" s="47" t="str">
        <f>IF(ISNUMBER(MATCH($C68,'[1]Scheduling Worksheet'!$U$1:$U$65536,0)),VLOOKUP($C68,'[1]Scheduling Worksheet'!$U$1:$X$65536,3,FALSE),"")</f>
        <v/>
      </c>
      <c r="AC68" s="53" t="str">
        <f>IF(ISNUMBER(MATCH($C68,'[1]Scheduling Worksheet'!$V$1:$V$65536,0)),VLOOKUP($C68,'[1]Scheduling Worksheet'!$V$1:$X$65536,3,FALSE),"")</f>
        <v/>
      </c>
      <c r="AD68" s="18"/>
      <c r="AE68" s="33"/>
      <c r="AF68" s="25" t="str">
        <f t="shared" si="38"/>
        <v>Luque, Joaquin</v>
      </c>
      <c r="AG68" s="51" t="str">
        <f t="shared" si="39"/>
        <v>1,</v>
      </c>
      <c r="AH68" s="43" t="str">
        <f>IF(ISNUMBER(MATCH($C68,[2]LECTORS!$D$1:$D$65546,0)),VLOOKUP($C68,[2]LECTORS!$D$1:$Q$65546,7,FALSE),"")</f>
        <v>512-282-5158</v>
      </c>
      <c r="AI68" s="26" t="str">
        <f>IF($AJ68="y",IF(ISNUMBER(MATCH($C68,[2]LECTORS!$D$1:$D$65546,0)),VLOOKUP($C68,[2]LECTORS!$D$1:$Q$65546,6,FALSE),""),"")</f>
        <v>jeluque@aol.com</v>
      </c>
      <c r="AJ68" s="27" t="s">
        <v>45</v>
      </c>
      <c r="AK68" s="16">
        <f t="shared" si="40"/>
        <v>3</v>
      </c>
      <c r="AL68" s="14">
        <f>IF(ISNUMBER(MATCH($C68,[2]LECTORS!$D$1:$D$65546,0)),VLOOKUP($C68,[2]LECTORS!$D$1:$Q$65546,12,FALSE),"")</f>
        <v>4</v>
      </c>
      <c r="AM68" s="16">
        <f t="shared" si="41"/>
        <v>3</v>
      </c>
      <c r="AN68" s="13">
        <f>IF(ISNUMBER(MATCH($C68,[2]LECTORS!$D$1:$D$65546,0)),VLOOKUP($C68,[2]LECTORS!$D$1:$S$65546,14,FALSE),"")</f>
        <v>0</v>
      </c>
      <c r="AO68" s="14" t="str">
        <f>IF(ISNUMBER(MATCH($C68,[2]LECTORS!$D$1:$D$65546,0)),VLOOKUP($C68,[2]LECTORS!$D$1:$S$65546,15,FALSE),"")</f>
        <v>Silka Sharp-Luque(wife)- EM;   schedule together; prefers once a month but will do more often if needed.</v>
      </c>
      <c r="AP68" s="14">
        <f>IF(ISNUMBER(MATCH($C68,[2]LECTORS!$D$1:$D$65546,0)),VLOOKUP($C68,[2]LECTORS!$D$1:$S$65546,16,FALSE),"")</f>
        <v>0</v>
      </c>
      <c r="AQ68" s="14" t="str">
        <f>IF(ISNUMBER(MATCH($C68,[2]LECTORS!$D$1:$D$65546,0)),VLOOKUP($C68,[2]LECTORS!$D$1:$Q$65546,6,FALSE),"")</f>
        <v>jeluque@aol.com</v>
      </c>
      <c r="AR68" s="35" t="str">
        <f>_xlfn.XLOOKUP(C68,'[2]EIM check'!$A:$A,'[2]EIM check'!$C:$C,"none",2)</f>
        <v>Expires 2026/07</v>
      </c>
      <c r="AS68" s="2"/>
      <c r="AT68" s="4"/>
      <c r="AU68" s="4"/>
      <c r="AV68" s="4"/>
      <c r="AW68" s="4"/>
      <c r="AX68" s="4"/>
      <c r="AY68" s="4"/>
      <c r="AZ68" s="4"/>
      <c r="BA68" s="4" t="str">
        <f t="shared" si="42"/>
        <v>LEC</v>
      </c>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row>
    <row r="69" spans="1:85" s="4" customFormat="1" ht="19.95" customHeight="1" x14ac:dyDescent="0.25">
      <c r="A69" s="76" t="str">
        <f>_xlfn.XLOOKUP(C69,[2]LECTORS!$D:$D,[2]LECTORS!$Q:$Q,"")</f>
        <v/>
      </c>
      <c r="B69" s="63" t="str">
        <f>IF(ISNUMBER(MATCH($C69,[2]LECTORS!$D$1:$D$65546,0)),VLOOKUP($C69,[2]LECTORS!$D$1:$Q$65546,11,FALSE),"")</f>
        <v>1,</v>
      </c>
      <c r="C69" s="198" t="s">
        <v>116</v>
      </c>
      <c r="D69" s="103" t="str">
        <f>IF(ISNUMBER(MATCH($C69,'[1]Scheduling Worksheet'!$B$1:$B$65536,0)),VLOOKUP($C69,'[1]Scheduling Worksheet'!$B$1:$X$65536,22,FALSE),"")</f>
        <v/>
      </c>
      <c r="E69" s="47" t="str">
        <f>IF(ISNUMBER(MATCH($C69,'[1]Scheduling Worksheet'!$C$1:$C$65536,0)),VLOOKUP($C69,'[1]Scheduling Worksheet'!$C$1:$X$65536,21,FALSE),"")</f>
        <v/>
      </c>
      <c r="F69" s="47" t="str">
        <f>IF(ISNUMBER(MATCH($C69,'[1]Scheduling Worksheet'!$D$1:$D$65536,0)),VLOOKUP($C69,'[1]Scheduling Worksheet'!$D$1:$X$65536,20,FALSE),"")</f>
        <v>1:00-Lector</v>
      </c>
      <c r="G69" s="47" t="str">
        <f>IF(ISNUMBER(MATCH($C69,'[1]Scheduling Worksheet'!$E$1:$E$65536,0)),VLOOKUP($C69,'[1]Scheduling Worksheet'!$E$1:$X$65536,19,FALSE),"")</f>
        <v/>
      </c>
      <c r="H69" s="228" t="str">
        <f>IF(ISNUMBER(MATCH($C69,'[1]Scheduling Worksheet'!$F$1:$F$65536,0)),VLOOKUP($C69,'[1]Scheduling Worksheet'!$F$1:$X$65536,19,FALSE),"")</f>
        <v/>
      </c>
      <c r="I69" s="47" t="str">
        <f>IF(ISNUMBER(MATCH($C69,'[1]Scheduling Worksheet'!$G$1:$G$65536,0)),VLOOKUP($C69,'[1]Scheduling Worksheet'!$G$1:$X$65536,17,FALSE),"")</f>
        <v/>
      </c>
      <c r="J69" s="47" t="str">
        <f>IF(ISNUMBER(MATCH($C69,'[1]Scheduling Worksheet'!$H$1:$H$65536,0)),VLOOKUP($C69,'[1]Scheduling Worksheet'!$H$1:$X$65536,16,FALSE),"")</f>
        <v/>
      </c>
      <c r="K69" s="47" t="str">
        <f>IF(ISNUMBER(MATCH($C69,'[1]Scheduling Worksheet'!$I$1:$I$65536,0)),VLOOKUP($C69,'[1]Scheduling Worksheet'!$I$1:$X$65536,15,FALSE),"")</f>
        <v>1:00-Lector</v>
      </c>
      <c r="L69" s="47" t="str">
        <f>IF(ISNUMBER(MATCH($C69,'[1]Scheduling Worksheet'!$J$1:$J$65536,0)),VLOOKUP($C69,'[1]Scheduling Worksheet'!$J$1:$X$65536,14,FALSE),"")</f>
        <v/>
      </c>
      <c r="M69" s="47" t="str">
        <f>IF(ISNUMBER(MATCH($C69,'[1]Scheduling Worksheet'!$K$1:$K$65536,0)),VLOOKUP($C69,'[1]Scheduling Worksheet'!$K$1:$X$65536,13,FALSE),"")</f>
        <v/>
      </c>
      <c r="N69" s="102"/>
      <c r="O69" s="49"/>
      <c r="P69"/>
      <c r="Q69" s="55" t="str">
        <f t="shared" si="36"/>
        <v>1,</v>
      </c>
      <c r="R69" s="9" t="str">
        <f t="shared" si="37"/>
        <v>Velasquez, Alex*</v>
      </c>
      <c r="S69" s="47" t="str">
        <f>IF(ISNUMBER(MATCH($C69,'[1]Scheduling Worksheet'!$L$1:$L$65536,0)),VLOOKUP($C69,'[1]Scheduling Worksheet'!$L$1:$X$65536,12,FALSE),"")</f>
        <v/>
      </c>
      <c r="T69" s="47" t="str">
        <f>IF(ISNUMBER(MATCH($C69,'[1]Scheduling Worksheet'!$M$1:$M$65536,0)),VLOOKUP($C69,'[1]Scheduling Worksheet'!$M$1:$X$65536,11,FALSE),"")</f>
        <v>1:00-Lector</v>
      </c>
      <c r="U69" s="47" t="str">
        <f>IF(ISNUMBER(MATCH($C69,'[1]Scheduling Worksheet'!$N$1:$N$65536,0)),VLOOKUP($C69,'[1]Scheduling Worksheet'!$N$1:$X$65536,10,FALSE),"")</f>
        <v/>
      </c>
      <c r="V69" s="47" t="str">
        <f>IF(ISNUMBER(MATCH($C69,'[1]Scheduling Worksheet'!$O$1:$O$65536,0)),VLOOKUP($C69,'[1]Scheduling Worksheet'!$O$1:$X$65536,9,FALSE),"")</f>
        <v/>
      </c>
      <c r="W69" s="51" t="str">
        <f>IF(ISNUMBER(MATCH($C69,'[1]Scheduling Worksheet'!$P$1:$P$65536,0)),VLOOKUP($C69,'[1]Scheduling Worksheet'!$P$1:$X$65536,8,FALSE),"")</f>
        <v/>
      </c>
      <c r="X69" s="51" t="str">
        <f>IF(ISNUMBER(MATCH($C69,'[1]Scheduling Worksheet'!$Q$1:$Q$65536,0)),VLOOKUP($C69,'[1]Scheduling Worksheet'!$Q$1:$X$65536,7,FALSE),"")</f>
        <v/>
      </c>
      <c r="Y69" s="47" t="str">
        <f>IF(ISNUMBER(MATCH($C69,'[1]Scheduling Worksheet'!$R$1:$R$65536,0)),VLOOKUP($C69,'[1]Scheduling Worksheet'!$R$1:$X$65536,6,FALSE),"")</f>
        <v>1:00-Lector</v>
      </c>
      <c r="Z69" s="47" t="str">
        <f>IF(ISNUMBER(MATCH($C69,'[1]Scheduling Worksheet'!$S$1:$S$65536,0)),VLOOKUP($C69,'[1]Scheduling Worksheet'!$S$1:$X$65536,5,FALSE),"")</f>
        <v/>
      </c>
      <c r="AA69" s="228" t="str">
        <f>IF(ISNUMBER(MATCH($C69,'[1]Scheduling Worksheet'!$T$1:$T$65536,0)),VLOOKUP($C69,'[1]Scheduling Worksheet'!$T$1:$X$65536,4,FALSE),"")</f>
        <v/>
      </c>
      <c r="AB69" s="47" t="str">
        <f>IF(ISNUMBER(MATCH($C69,'[1]Scheduling Worksheet'!$U$1:$U$65536,0)),VLOOKUP($C69,'[1]Scheduling Worksheet'!$U$1:$X$65536,3,FALSE),"")</f>
        <v/>
      </c>
      <c r="AC69" s="53" t="str">
        <f>IF(ISNUMBER(MATCH($C69,'[1]Scheduling Worksheet'!$V$1:$V$65536,0)),VLOOKUP($C69,'[1]Scheduling Worksheet'!$V$1:$X$65536,3,FALSE),"")</f>
        <v/>
      </c>
      <c r="AD69" s="18"/>
      <c r="AE69" s="33"/>
      <c r="AF69" s="25" t="str">
        <f t="shared" si="38"/>
        <v>Velasquez, Alex*</v>
      </c>
      <c r="AG69" s="51" t="str">
        <f t="shared" si="39"/>
        <v>1,</v>
      </c>
      <c r="AH69" s="43" t="str">
        <f>IF(ISNUMBER(MATCH($C69,[2]LECTORS!$D$1:$D$65546,0)),VLOOKUP($C69,[2]LECTORS!$D$1:$Q$65546,7,FALSE),"")</f>
        <v>737-497-1591</v>
      </c>
      <c r="AI69" s="26" t="str">
        <f>IF($AJ69="y",IF(ISNUMBER(MATCH($C69,[2]LECTORS!$D$1:$D$65546,0)),VLOOKUP($C69,[2]LECTORS!$D$1:$Q$65546,6,FALSE),""),"")</f>
        <v/>
      </c>
      <c r="AJ69" s="27"/>
      <c r="AK69" s="16">
        <f t="shared" si="40"/>
        <v>4</v>
      </c>
      <c r="AL69" s="14">
        <f>IF(ISNUMBER(MATCH($C69,[2]LECTORS!$D$1:$D$65546,0)),VLOOKUP($C69,[2]LECTORS!$D$1:$Q$65546,12,FALSE),"")</f>
        <v>0</v>
      </c>
      <c r="AM69" s="16">
        <f t="shared" si="41"/>
        <v>4</v>
      </c>
      <c r="AN69" s="13">
        <f>IF(ISNUMBER(MATCH($C69,[2]LECTORS!$D$1:$D$65546,0)),VLOOKUP($C69,[2]LECTORS!$D$1:$S$65546,14,FALSE),"")</f>
        <v>0</v>
      </c>
      <c r="AO69" s="14">
        <f>IF(ISNUMBER(MATCH($C69,[2]LECTORS!$D$1:$D$65546,0)),VLOOKUP($C69,[2]LECTORS!$D$1:$S$65546,15,FALSE),"")</f>
        <v>0</v>
      </c>
      <c r="AP69" s="14">
        <f>IF(ISNUMBER(MATCH($C69,[2]LECTORS!$D$1:$D$65546,0)),VLOOKUP($C69,[2]LECTORS!$D$1:$S$65546,16,FALSE),"")</f>
        <v>0</v>
      </c>
      <c r="AQ69" s="14" t="str">
        <f>IF(ISNUMBER(MATCH($C69,[2]LECTORS!$D$1:$D$65546,0)),VLOOKUP($C69,[2]LECTORS!$D$1:$Q$65546,6,FALSE),"")</f>
        <v>alexmildred03@gmail.com</v>
      </c>
      <c r="AR69" s="35" t="str">
        <f>_xlfn.XLOOKUP(C69,'[2]EIM check'!$A:$A,'[2]EIM check'!$C:$C,"none",2)</f>
        <v>Expires 2024-06</v>
      </c>
      <c r="AS69" s="2"/>
      <c r="BA69" s="4" t="str">
        <f t="shared" si="42"/>
        <v>LEC</v>
      </c>
    </row>
    <row r="70" spans="1:85" s="4" customFormat="1" ht="19.95" customHeight="1" x14ac:dyDescent="0.25">
      <c r="A70" s="76" t="str">
        <f>_xlfn.XLOOKUP(C70,[2]LECTORS!$D:$D,[2]LECTORS!$Q:$Q,"")</f>
        <v>EM</v>
      </c>
      <c r="B70" s="63" t="str">
        <f>IF(ISNUMBER(MATCH($C70,[2]LECTORS!$D$1:$D$65546,0)),VLOOKUP($C70,[2]LECTORS!$D$1:$Q$65546,11,FALSE),"")</f>
        <v>1,</v>
      </c>
      <c r="C70" s="99" t="s">
        <v>24</v>
      </c>
      <c r="D70" s="103" t="str">
        <f>IF(ISNUMBER(MATCH($C70,'[1]Scheduling Worksheet'!$B$1:$B$65536,0)),VLOOKUP($C70,'[1]Scheduling Worksheet'!$B$1:$X$65536,22,FALSE),"")</f>
        <v>1:00-EM</v>
      </c>
      <c r="E70" s="47" t="str">
        <f>IF(ISNUMBER(MATCH($C70,'[1]Scheduling Worksheet'!$C$1:$C$65536,0)),VLOOKUP($C70,'[1]Scheduling Worksheet'!$C$1:$X$65536,21,FALSE),"")</f>
        <v/>
      </c>
      <c r="F70" s="47" t="str">
        <f>IF(ISNUMBER(MATCH($C70,'[1]Scheduling Worksheet'!$D$1:$D$65536,0)),VLOOKUP($C70,'[1]Scheduling Worksheet'!$D$1:$X$65536,20,FALSE),"")</f>
        <v/>
      </c>
      <c r="G70" s="47" t="str">
        <f>IF(ISNUMBER(MATCH($C70,'[1]Scheduling Worksheet'!$E$1:$E$65536,0)),VLOOKUP($C70,'[1]Scheduling Worksheet'!$E$1:$X$65536,19,FALSE),"")</f>
        <v>1:00-Lector</v>
      </c>
      <c r="H70" s="228" t="str">
        <f>IF(ISNUMBER(MATCH($C70,'[1]Scheduling Worksheet'!$F$1:$F$65536,0)),VLOOKUP($C70,'[1]Scheduling Worksheet'!$F$1:$X$65536,19,FALSE),"")</f>
        <v/>
      </c>
      <c r="I70" s="47" t="str">
        <f>IF(ISNUMBER(MATCH($C70,'[1]Scheduling Worksheet'!$G$1:$G$65536,0)),VLOOKUP($C70,'[1]Scheduling Worksheet'!$G$1:$X$65536,17,FALSE),"")</f>
        <v>1:00-EM</v>
      </c>
      <c r="J70" s="47" t="str">
        <f>IF(ISNUMBER(MATCH($C70,'[1]Scheduling Worksheet'!$H$1:$H$65536,0)),VLOOKUP($C70,'[1]Scheduling Worksheet'!$H$1:$X$65536,16,FALSE),"")</f>
        <v/>
      </c>
      <c r="K70" s="47" t="str">
        <f>IF(ISNUMBER(MATCH($C70,'[1]Scheduling Worksheet'!$I$1:$I$65536,0)),VLOOKUP($C70,'[1]Scheduling Worksheet'!$I$1:$X$65536,15,FALSE),"")</f>
        <v/>
      </c>
      <c r="L70" s="47" t="str">
        <f>IF(ISNUMBER(MATCH($C70,'[1]Scheduling Worksheet'!$J$1:$J$65536,0)),VLOOKUP($C70,'[1]Scheduling Worksheet'!$J$1:$X$65536,14,FALSE),"")</f>
        <v>1:00-Lector</v>
      </c>
      <c r="M70" s="47" t="str">
        <f>IF(ISNUMBER(MATCH($C70,'[1]Scheduling Worksheet'!$K$1:$K$65536,0)),VLOOKUP($C70,'[1]Scheduling Worksheet'!$K$1:$X$65536,13,FALSE),"")</f>
        <v/>
      </c>
      <c r="N70" s="102"/>
      <c r="O70" s="49"/>
      <c r="P70"/>
      <c r="Q70" s="55" t="str">
        <f t="shared" si="36"/>
        <v>1,</v>
      </c>
      <c r="R70" s="9" t="str">
        <f t="shared" si="37"/>
        <v>Belman, Juan</v>
      </c>
      <c r="S70" s="47" t="str">
        <f>IF(ISNUMBER(MATCH($C70,'[1]Scheduling Worksheet'!$L$1:$L$65536,0)),VLOOKUP($C70,'[1]Scheduling Worksheet'!$L$1:$X$65536,12,FALSE),"")</f>
        <v>1:00-EM</v>
      </c>
      <c r="T70" s="47" t="str">
        <f>IF(ISNUMBER(MATCH($C70,'[1]Scheduling Worksheet'!$M$1:$M$65536,0)),VLOOKUP($C70,'[1]Scheduling Worksheet'!$M$1:$X$65536,11,FALSE),"")</f>
        <v/>
      </c>
      <c r="U70" s="47" t="str">
        <f>IF(ISNUMBER(MATCH($C70,'[1]Scheduling Worksheet'!$N$1:$N$65536,0)),VLOOKUP($C70,'[1]Scheduling Worksheet'!$N$1:$X$65536,10,FALSE),"")</f>
        <v>1:00-Lector</v>
      </c>
      <c r="V70" s="47" t="str">
        <f>IF(ISNUMBER(MATCH($C70,'[1]Scheduling Worksheet'!$O$1:$O$65536,0)),VLOOKUP($C70,'[1]Scheduling Worksheet'!$O$1:$X$65536,9,FALSE),"")</f>
        <v/>
      </c>
      <c r="W70" s="51" t="str">
        <f>IF(ISNUMBER(MATCH($C70,'[1]Scheduling Worksheet'!$P$1:$P$65536,0)),VLOOKUP($C70,'[1]Scheduling Worksheet'!$P$1:$X$65536,8,FALSE),"")</f>
        <v/>
      </c>
      <c r="X70" s="51" t="str">
        <f>IF(ISNUMBER(MATCH($C70,'[1]Scheduling Worksheet'!$Q$1:$Q$65536,0)),VLOOKUP($C70,'[1]Scheduling Worksheet'!$Q$1:$X$65536,7,FALSE),"")</f>
        <v>1:00-EM</v>
      </c>
      <c r="Y70" s="47" t="str">
        <f>IF(ISNUMBER(MATCH($C70,'[1]Scheduling Worksheet'!$R$1:$R$65536,0)),VLOOKUP($C70,'[1]Scheduling Worksheet'!$R$1:$X$65536,6,FALSE),"")</f>
        <v/>
      </c>
      <c r="Z70" s="47" t="str">
        <f>IF(ISNUMBER(MATCH($C70,'[1]Scheduling Worksheet'!$S$1:$S$65536,0)),VLOOKUP($C70,'[1]Scheduling Worksheet'!$S$1:$X$65536,5,FALSE),"")</f>
        <v>1:00-Lector</v>
      </c>
      <c r="AA70" s="228" t="str">
        <f>IF(ISNUMBER(MATCH($C70,'[1]Scheduling Worksheet'!$T$1:$T$65536,0)),VLOOKUP($C70,'[1]Scheduling Worksheet'!$T$1:$X$65536,4,FALSE),"")</f>
        <v/>
      </c>
      <c r="AB70" s="47" t="str">
        <f>IF(ISNUMBER(MATCH($C70,'[1]Scheduling Worksheet'!$U$1:$U$65536,0)),VLOOKUP($C70,'[1]Scheduling Worksheet'!$U$1:$X$65536,3,FALSE),"")</f>
        <v/>
      </c>
      <c r="AC70" s="53" t="str">
        <f>IF(ISNUMBER(MATCH($C70,'[1]Scheduling Worksheet'!$V$1:$V$65536,0)),VLOOKUP($C70,'[1]Scheduling Worksheet'!$V$1:$X$65536,3,FALSE),"")</f>
        <v/>
      </c>
      <c r="AD70" s="18"/>
      <c r="AE70" s="33"/>
      <c r="AF70" s="25" t="str">
        <f t="shared" si="38"/>
        <v>Belman, Juan</v>
      </c>
      <c r="AG70" s="51" t="str">
        <f t="shared" si="39"/>
        <v>1,</v>
      </c>
      <c r="AH70" s="43" t="str">
        <f>IF(ISNUMBER(MATCH($C70,[2]LECTORS!$D$1:$D$65546,0)),VLOOKUP($C70,[2]LECTORS!$D$1:$Q$65546,7,FALSE),"")</f>
        <v>512-573-3993</v>
      </c>
      <c r="AI70" s="26" t="str">
        <f>IF($AJ70="y",IF(ISNUMBER(MATCH($C70,[2]LECTORS!$D$1:$D$65546,0)),VLOOKUP($C70,[2]LECTORS!$D$1:$Q$65546,6,FALSE),""),"")</f>
        <v/>
      </c>
      <c r="AJ70" s="27" t="s">
        <v>59</v>
      </c>
      <c r="AK70" s="16">
        <f t="shared" si="40"/>
        <v>4</v>
      </c>
      <c r="AL70" s="14" t="str">
        <f>IF(ISNUMBER(MATCH($C70,[2]LECTORS!$D$1:$D$65546,0)),VLOOKUP($C70,[2]LECTORS!$D$1:$Q$65546,12,FALSE),"")</f>
        <v>8</v>
      </c>
      <c r="AM70" s="16">
        <f t="shared" si="41"/>
        <v>7</v>
      </c>
      <c r="AN70" s="13" t="str">
        <f>IF(ISNUMBER(MATCH($C70,[2]LECTORS!$D$1:$D$65546,0)),VLOOKUP($C70,[2]LECTORS!$D$1:$S$65546,14,FALSE),"")</f>
        <v>EM</v>
      </c>
      <c r="AO70" s="14">
        <f>IF(ISNUMBER(MATCH($C70,[2]LECTORS!$D$1:$D$65546,0)),VLOOKUP($C70,[2]LECTORS!$D$1:$S$65546,15,FALSE),"")</f>
        <v>0</v>
      </c>
      <c r="AP70" s="14">
        <f>IF(ISNUMBER(MATCH($C70,[2]LECTORS!$D$1:$D$65546,0)),VLOOKUP($C70,[2]LECTORS!$D$1:$S$65546,16,FALSE),"")</f>
        <v>0</v>
      </c>
      <c r="AQ70" s="14" t="str">
        <f>IF(ISNUMBER(MATCH($C70,[2]LECTORS!$D$1:$D$65546,0)),VLOOKUP($C70,[2]LECTORS!$D$1:$Q$65546,6,FALSE),"")</f>
        <v>jbelmannavarro@gmail.com</v>
      </c>
      <c r="AR70" s="35" t="str">
        <f>_xlfn.XLOOKUP(C70,'[2]EIM check'!$A:$A,'[2]EIM check'!$C:$C,"none",2)</f>
        <v>Expires 2024/08</v>
      </c>
      <c r="AS70" s="2"/>
      <c r="BA70" s="4" t="str">
        <f t="shared" si="42"/>
        <v>1,</v>
      </c>
    </row>
    <row r="71" spans="1:85" s="4" customFormat="1" ht="19.95" customHeight="1" x14ac:dyDescent="0.25">
      <c r="A71" s="76" t="str">
        <f>_xlfn.XLOOKUP(C71,[2]LECTORS!$D:$D,[2]LECTORS!$Q:$Q,"")</f>
        <v>EM</v>
      </c>
      <c r="B71" s="43" t="str">
        <f>IF(ISNUMBER(MATCH($C71,[2]LECTORS!$D$1:$D$65546,0)),VLOOKUP($C71,[2]LECTORS!$D$1:$Q$65546,11,FALSE),"")</f>
        <v>1,</v>
      </c>
      <c r="C71" s="99" t="s">
        <v>72</v>
      </c>
      <c r="D71" s="103" t="str">
        <f>IF(ISNUMBER(MATCH($C71,'[1]Scheduling Worksheet'!$B$1:$B$65536,0)),VLOOKUP($C71,'[1]Scheduling Worksheet'!$B$1:$X$65536,22,FALSE),"")</f>
        <v>1:00-EM</v>
      </c>
      <c r="E71" s="47" t="str">
        <f>IF(ISNUMBER(MATCH($C71,'[1]Scheduling Worksheet'!$C$1:$C$65536,0)),VLOOKUP($C71,'[1]Scheduling Worksheet'!$C$1:$X$65536,21,FALSE),"")</f>
        <v/>
      </c>
      <c r="F71" s="47" t="str">
        <f>IF(ISNUMBER(MATCH($C71,'[1]Scheduling Worksheet'!$D$1:$D$65536,0)),VLOOKUP($C71,'[1]Scheduling Worksheet'!$D$1:$X$65536,20,FALSE),"")</f>
        <v>1:00-EM</v>
      </c>
      <c r="G71" s="47" t="str">
        <f>IF(ISNUMBER(MATCH($C71,'[1]Scheduling Worksheet'!$E$1:$E$65536,0)),VLOOKUP($C71,'[1]Scheduling Worksheet'!$E$1:$X$65536,19,FALSE),"")</f>
        <v>1:00-Lector</v>
      </c>
      <c r="H71" s="228" t="str">
        <f>IF(ISNUMBER(MATCH($C71,'[1]Scheduling Worksheet'!$F$1:$F$65536,0)),VLOOKUP($C71,'[1]Scheduling Worksheet'!$F$1:$X$65536,19,FALSE),"")</f>
        <v/>
      </c>
      <c r="I71" s="47" t="str">
        <f>IF(ISNUMBER(MATCH($C71,'[1]Scheduling Worksheet'!$G$1:$G$65536,0)),VLOOKUP($C71,'[1]Scheduling Worksheet'!$G$1:$X$65536,17,FALSE),"")</f>
        <v/>
      </c>
      <c r="J71" s="47" t="str">
        <f>IF(ISNUMBER(MATCH($C71,'[1]Scheduling Worksheet'!$H$1:$H$65536,0)),VLOOKUP($C71,'[1]Scheduling Worksheet'!$H$1:$X$65536,16,FALSE),"")</f>
        <v/>
      </c>
      <c r="K71" s="47" t="str">
        <f>IF(ISNUMBER(MATCH($C71,'[1]Scheduling Worksheet'!$I$1:$I$65536,0)),VLOOKUP($C71,'[1]Scheduling Worksheet'!$I$1:$X$65536,15,FALSE),"")</f>
        <v>1:00-EM</v>
      </c>
      <c r="L71" s="47" t="str">
        <f>IF(ISNUMBER(MATCH($C71,'[1]Scheduling Worksheet'!$J$1:$J$65536,0)),VLOOKUP($C71,'[1]Scheduling Worksheet'!$J$1:$X$65536,14,FALSE),"")</f>
        <v/>
      </c>
      <c r="M71" s="47" t="str">
        <f>IF(ISNUMBER(MATCH($C71,'[1]Scheduling Worksheet'!$K$1:$K$65536,0)),VLOOKUP($C71,'[1]Scheduling Worksheet'!$K$1:$X$65536,13,FALSE),"")</f>
        <v>1:00-Lector</v>
      </c>
      <c r="N71" s="102"/>
      <c r="O71" s="49"/>
      <c r="P71"/>
      <c r="Q71" s="55" t="str">
        <f t="shared" si="36"/>
        <v>1,</v>
      </c>
      <c r="R71" s="9" t="str">
        <f t="shared" si="37"/>
        <v>Garcia, Rodrigo</v>
      </c>
      <c r="S71" s="47" t="str">
        <f>IF(ISNUMBER(MATCH($C71,'[1]Scheduling Worksheet'!$L$1:$L$65536,0)),VLOOKUP($C71,'[1]Scheduling Worksheet'!$L$1:$X$65536,12,FALSE),"")</f>
        <v/>
      </c>
      <c r="T71" s="47" t="str">
        <f>IF(ISNUMBER(MATCH($C71,'[1]Scheduling Worksheet'!$M$1:$M$65536,0)),VLOOKUP($C71,'[1]Scheduling Worksheet'!$M$1:$X$65536,11,FALSE),"")</f>
        <v>1:00-EM</v>
      </c>
      <c r="U71" s="47" t="str">
        <f>IF(ISNUMBER(MATCH($C71,'[1]Scheduling Worksheet'!$N$1:$N$65536,0)),VLOOKUP($C71,'[1]Scheduling Worksheet'!$N$1:$X$65536,10,FALSE),"")</f>
        <v/>
      </c>
      <c r="V71" s="47" t="str">
        <f>IF(ISNUMBER(MATCH($C71,'[1]Scheduling Worksheet'!$O$1:$O$65536,0)),VLOOKUP($C71,'[1]Scheduling Worksheet'!$O$1:$X$65536,9,FALSE),"")</f>
        <v>1:00-Lector</v>
      </c>
      <c r="W71" s="51" t="str">
        <f>IF(ISNUMBER(MATCH($C71,'[1]Scheduling Worksheet'!$P$1:$P$65536,0)),VLOOKUP($C71,'[1]Scheduling Worksheet'!$P$1:$X$65536,8,FALSE),"")</f>
        <v/>
      </c>
      <c r="X71" s="51" t="str">
        <f>IF(ISNUMBER(MATCH($C71,'[1]Scheduling Worksheet'!$Q$1:$Q$65536,0)),VLOOKUP($C71,'[1]Scheduling Worksheet'!$Q$1:$X$65536,7,FALSE),"")</f>
        <v>1:00-EM</v>
      </c>
      <c r="Y71" s="47" t="str">
        <f>IF(ISNUMBER(MATCH($C71,'[1]Scheduling Worksheet'!$R$1:$R$65536,0)),VLOOKUP($C71,'[1]Scheduling Worksheet'!$R$1:$X$65536,6,FALSE),"")</f>
        <v/>
      </c>
      <c r="Z71" s="47" t="str">
        <f>IF(ISNUMBER(MATCH($C71,'[1]Scheduling Worksheet'!$S$1:$S$65536,0)),VLOOKUP($C71,'[1]Scheduling Worksheet'!$S$1:$X$65536,5,FALSE),"")</f>
        <v/>
      </c>
      <c r="AA71" s="228" t="str">
        <f>IF(ISNUMBER(MATCH($C71,'[1]Scheduling Worksheet'!$T$1:$T$65536,0)),VLOOKUP($C71,'[1]Scheduling Worksheet'!$T$1:$X$65536,4,FALSE),"")</f>
        <v/>
      </c>
      <c r="AB71" s="47" t="str">
        <f>IF(ISNUMBER(MATCH($C71,'[1]Scheduling Worksheet'!$U$1:$U$65536,0)),VLOOKUP($C71,'[1]Scheduling Worksheet'!$U$1:$X$65536,3,FALSE),"")</f>
        <v/>
      </c>
      <c r="AC71" s="53" t="str">
        <f>IF(ISNUMBER(MATCH($C71,'[1]Scheduling Worksheet'!$V$1:$V$65536,0)),VLOOKUP($C71,'[1]Scheduling Worksheet'!$V$1:$X$65536,3,FALSE),"")</f>
        <v/>
      </c>
      <c r="AD71" s="18"/>
      <c r="AE71" s="33"/>
      <c r="AF71" s="25" t="str">
        <f t="shared" si="38"/>
        <v>Garcia, Rodrigo</v>
      </c>
      <c r="AG71" s="51" t="str">
        <f t="shared" si="39"/>
        <v>1,</v>
      </c>
      <c r="AH71" s="43" t="str">
        <f>IF(ISNUMBER(MATCH($C71,[2]LECTORS!$D$1:$D$65546,0)),VLOOKUP($C71,[2]LECTORS!$D$1:$Q$65546,7,FALSE),"")</f>
        <v>512-657-3843</v>
      </c>
      <c r="AI71" s="26" t="str">
        <f>IF($AJ71="y",IF(ISNUMBER(MATCH($C71,[2]LECTORS!$D$1:$D$65546,0)),VLOOKUP($C71,[2]LECTORS!$D$1:$Q$65546,6,FALSE),""),"")</f>
        <v>rigogarcia76@hotmail.com</v>
      </c>
      <c r="AJ71" s="27" t="s">
        <v>45</v>
      </c>
      <c r="AK71" s="16">
        <f t="shared" si="40"/>
        <v>3</v>
      </c>
      <c r="AL71" s="14">
        <f>IF(ISNUMBER(MATCH($C71,[2]LECTORS!$D$1:$D$65546,0)),VLOOKUP($C71,[2]LECTORS!$D$1:$Q$65546,12,FALSE),"")</f>
        <v>0</v>
      </c>
      <c r="AM71" s="16">
        <f t="shared" si="41"/>
        <v>7</v>
      </c>
      <c r="AN71" s="13" t="str">
        <f>IF(ISNUMBER(MATCH($C71,[2]LECTORS!$D$1:$D$65546,0)),VLOOKUP($C71,[2]LECTORS!$D$1:$S$65546,14,FALSE),"")</f>
        <v>EM</v>
      </c>
      <c r="AO71" s="14">
        <f>IF(ISNUMBER(MATCH($C71,[2]LECTORS!$D$1:$D$65546,0)),VLOOKUP($C71,[2]LECTORS!$D$1:$S$65546,15,FALSE),"")</f>
        <v>0</v>
      </c>
      <c r="AP71" s="14">
        <f>IF(ISNUMBER(MATCH($C71,[2]LECTORS!$D$1:$D$65546,0)),VLOOKUP($C71,[2]LECTORS!$D$1:$S$65546,16,FALSE),"")</f>
        <v>0</v>
      </c>
      <c r="AQ71" s="14" t="str">
        <f>IF(ISNUMBER(MATCH($C71,[2]LECTORS!$D$1:$D$65546,0)),VLOOKUP($C71,[2]LECTORS!$D$1:$Q$65546,6,FALSE),"")</f>
        <v>rigogarcia76@hotmail.com</v>
      </c>
      <c r="AR71" s="35" t="str">
        <f>_xlfn.XLOOKUP(C71,'[2]EIM check'!$A:$A,'[2]EIM check'!$C:$C,"none",2)</f>
        <v>Expires 2025/02</v>
      </c>
      <c r="AS71" s="2"/>
      <c r="BA71" s="4" t="str">
        <f t="shared" si="42"/>
        <v>1,</v>
      </c>
    </row>
    <row r="72" spans="1:85" s="4" customFormat="1" ht="19.95" customHeight="1" x14ac:dyDescent="0.25">
      <c r="A72" s="76">
        <f>_xlfn.XLOOKUP(C72,[2]LECTORS!$D:$D,[2]LECTORS!$Q:$Q,"")</f>
        <v>0</v>
      </c>
      <c r="B72" s="43" t="str">
        <f>IF(ISNUMBER(MATCH($C72,[2]LECTORS!$D$1:$D$65546,0)),VLOOKUP($C72,[2]LECTORS!$D$1:$Q$65546,11,FALSE),"")</f>
        <v>1,</v>
      </c>
      <c r="C72" s="101" t="s">
        <v>81</v>
      </c>
      <c r="D72" s="103" t="str">
        <f>IF(ISNUMBER(MATCH($C72,'[1]Scheduling Worksheet'!$B$1:$B$65536,0)),VLOOKUP($C72,'[1]Scheduling Worksheet'!$B$1:$X$65536,22,FALSE),"")</f>
        <v>1:00-Lector</v>
      </c>
      <c r="E72" s="47" t="str">
        <f>IF(ISNUMBER(MATCH($C72,'[1]Scheduling Worksheet'!$C$1:$C$65536,0)),VLOOKUP($C72,'[1]Scheduling Worksheet'!$C$1:$X$65536,21,FALSE),"")</f>
        <v/>
      </c>
      <c r="F72" s="47" t="str">
        <f>IF(ISNUMBER(MATCH($C72,'[1]Scheduling Worksheet'!$D$1:$D$65536,0)),VLOOKUP($C72,'[1]Scheduling Worksheet'!$D$1:$X$65536,20,FALSE),"")</f>
        <v/>
      </c>
      <c r="G72" s="47" t="str">
        <f>IF(ISNUMBER(MATCH($C72,'[1]Scheduling Worksheet'!$E$1:$E$65536,0)),VLOOKUP($C72,'[1]Scheduling Worksheet'!$E$1:$X$65536,19,FALSE),"")</f>
        <v/>
      </c>
      <c r="H72" s="228" t="str">
        <f>IF(ISNUMBER(MATCH($C72,'[1]Scheduling Worksheet'!$F$1:$F$65536,0)),VLOOKUP($C72,'[1]Scheduling Worksheet'!$F$1:$X$65536,19,FALSE),"")</f>
        <v/>
      </c>
      <c r="I72" s="47" t="str">
        <f>IF(ISNUMBER(MATCH($C72,'[1]Scheduling Worksheet'!$G$1:$G$65536,0)),VLOOKUP($C72,'[1]Scheduling Worksheet'!$G$1:$X$65536,17,FALSE),"")</f>
        <v>1:00-Lector</v>
      </c>
      <c r="J72" s="47" t="str">
        <f>IF(ISNUMBER(MATCH($C72,'[1]Scheduling Worksheet'!$H$1:$H$65536,0)),VLOOKUP($C72,'[1]Scheduling Worksheet'!$H$1:$X$65536,16,FALSE),"")</f>
        <v/>
      </c>
      <c r="K72" s="47" t="str">
        <f>IF(ISNUMBER(MATCH($C72,'[1]Scheduling Worksheet'!$I$1:$I$65536,0)),VLOOKUP($C72,'[1]Scheduling Worksheet'!$I$1:$X$65536,15,FALSE),"")</f>
        <v/>
      </c>
      <c r="L72" s="47" t="str">
        <f>IF(ISNUMBER(MATCH($C72,'[1]Scheduling Worksheet'!$J$1:$J$65536,0)),VLOOKUP($C72,'[1]Scheduling Worksheet'!$J$1:$X$65536,14,FALSE),"")</f>
        <v/>
      </c>
      <c r="M72" s="47" t="str">
        <f>IF(ISNUMBER(MATCH($C72,'[1]Scheduling Worksheet'!$K$1:$K$65536,0)),VLOOKUP($C72,'[1]Scheduling Worksheet'!$K$1:$X$65536,13,FALSE),"")</f>
        <v>1:00-Lector</v>
      </c>
      <c r="N72" s="102"/>
      <c r="O72" s="49"/>
      <c r="P72"/>
      <c r="Q72" s="55" t="str">
        <f t="shared" si="36"/>
        <v>1,</v>
      </c>
      <c r="R72" s="9" t="str">
        <f t="shared" si="37"/>
        <v>Saldana, Francisco</v>
      </c>
      <c r="S72" s="47" t="str">
        <f>IF(ISNUMBER(MATCH($C72,'[1]Scheduling Worksheet'!$L$1:$L$65536,0)),VLOOKUP($C72,'[1]Scheduling Worksheet'!$L$1:$X$65536,12,FALSE),"")</f>
        <v/>
      </c>
      <c r="T72" s="47" t="str">
        <f>IF(ISNUMBER(MATCH($C72,'[1]Scheduling Worksheet'!$M$1:$M$65536,0)),VLOOKUP($C72,'[1]Scheduling Worksheet'!$M$1:$X$65536,11,FALSE),"")</f>
        <v/>
      </c>
      <c r="U72" s="47" t="str">
        <f>IF(ISNUMBER(MATCH($C72,'[1]Scheduling Worksheet'!$N$1:$N$65536,0)),VLOOKUP($C72,'[1]Scheduling Worksheet'!$N$1:$X$65536,10,FALSE),"")</f>
        <v>1:00-Lector</v>
      </c>
      <c r="V72" s="47" t="str">
        <f>IF(ISNUMBER(MATCH($C72,'[1]Scheduling Worksheet'!$O$1:$O$65536,0)),VLOOKUP($C72,'[1]Scheduling Worksheet'!$O$1:$X$65536,9,FALSE),"")</f>
        <v/>
      </c>
      <c r="W72" s="51" t="str">
        <f>IF(ISNUMBER(MATCH($C72,'[1]Scheduling Worksheet'!$P$1:$P$65536,0)),VLOOKUP($C72,'[1]Scheduling Worksheet'!$P$1:$X$65536,8,FALSE),"")</f>
        <v/>
      </c>
      <c r="X72" s="51" t="str">
        <f>IF(ISNUMBER(MATCH($C72,'[1]Scheduling Worksheet'!$Q$1:$Q$65536,0)),VLOOKUP($C72,'[1]Scheduling Worksheet'!$Q$1:$X$65536,7,FALSE),"")</f>
        <v/>
      </c>
      <c r="Y72" s="47" t="str">
        <f>IF(ISNUMBER(MATCH($C72,'[1]Scheduling Worksheet'!$R$1:$R$65536,0)),VLOOKUP($C72,'[1]Scheduling Worksheet'!$R$1:$X$65536,6,FALSE),"")</f>
        <v>1:00-Lector</v>
      </c>
      <c r="Z72" s="47" t="str">
        <f>IF(ISNUMBER(MATCH($C72,'[1]Scheduling Worksheet'!$S$1:$S$65536,0)),VLOOKUP($C72,'[1]Scheduling Worksheet'!$S$1:$X$65536,5,FALSE),"")</f>
        <v/>
      </c>
      <c r="AA72" s="228" t="str">
        <f>IF(ISNUMBER(MATCH($C72,'[1]Scheduling Worksheet'!$T$1:$T$65536,0)),VLOOKUP($C72,'[1]Scheduling Worksheet'!$T$1:$X$65536,4,FALSE),"")</f>
        <v/>
      </c>
      <c r="AB72" s="47" t="str">
        <f>IF(ISNUMBER(MATCH($C72,'[1]Scheduling Worksheet'!$U$1:$U$65536,0)),VLOOKUP($C72,'[1]Scheduling Worksheet'!$U$1:$X$65536,3,FALSE),"")</f>
        <v/>
      </c>
      <c r="AC72" s="53" t="str">
        <f>IF(ISNUMBER(MATCH($C72,'[1]Scheduling Worksheet'!$V$1:$V$65536,0)),VLOOKUP($C72,'[1]Scheduling Worksheet'!$V$1:$X$65536,3,FALSE),"")</f>
        <v/>
      </c>
      <c r="AD72" s="18"/>
      <c r="AE72" s="33"/>
      <c r="AF72" s="25" t="str">
        <f t="shared" si="38"/>
        <v>Saldana, Francisco</v>
      </c>
      <c r="AG72" s="51" t="str">
        <f t="shared" si="39"/>
        <v>1,</v>
      </c>
      <c r="AH72" s="43" t="str">
        <f>IF(ISNUMBER(MATCH($C72,[2]LECTORS!$D$1:$D$65546,0)),VLOOKUP($C72,[2]LECTORS!$D$1:$Q$65546,7,FALSE),"")</f>
        <v>512-785-8107</v>
      </c>
      <c r="AI72" s="26" t="str">
        <f>IF($AJ72="y",IF(ISNUMBER(MATCH($C72,[2]LECTORS!$D$1:$D$65546,0)),VLOOKUP($C72,[2]LECTORS!$D$1:$Q$65546,6,FALSE),""),"")</f>
        <v>Franciscosaldana83@gmail.com</v>
      </c>
      <c r="AJ72" s="27" t="s">
        <v>45</v>
      </c>
      <c r="AK72" s="16">
        <f t="shared" si="40"/>
        <v>4</v>
      </c>
      <c r="AL72" s="14">
        <f>IF(ISNUMBER(MATCH($C72,[2]LECTORS!$D$1:$D$65546,0)),VLOOKUP($C72,[2]LECTORS!$D$1:$Q$65546,12,FALSE),"")</f>
        <v>0</v>
      </c>
      <c r="AM72" s="16">
        <f t="shared" si="41"/>
        <v>4</v>
      </c>
      <c r="AN72" s="13">
        <f>IF(ISNUMBER(MATCH($C72,[2]LECTORS!$D$1:$D$65546,0)),VLOOKUP($C72,[2]LECTORS!$D$1:$S$65546,14,FALSE),"")</f>
        <v>0</v>
      </c>
      <c r="AO72" s="14">
        <f>IF(ISNUMBER(MATCH($C72,[2]LECTORS!$D$1:$D$65546,0)),VLOOKUP($C72,[2]LECTORS!$D$1:$S$65546,15,FALSE),"")</f>
        <v>0</v>
      </c>
      <c r="AP72" s="14">
        <f>IF(ISNUMBER(MATCH($C72,[2]LECTORS!$D$1:$D$65546,0)),VLOOKUP($C72,[2]LECTORS!$D$1:$S$65546,16,FALSE),"")</f>
        <v>0</v>
      </c>
      <c r="AQ72" s="14" t="str">
        <f>IF(ISNUMBER(MATCH($C72,[2]LECTORS!$D$1:$D$65546,0)),VLOOKUP($C72,[2]LECTORS!$D$1:$Q$65546,6,FALSE),"")</f>
        <v>Franciscosaldana83@gmail.com</v>
      </c>
      <c r="AR72" s="35" t="str">
        <f>_xlfn.XLOOKUP(C72,'[2]EIM check'!$A:$A,'[2]EIM check'!$C:$C,"none",2)</f>
        <v>Expires 2026-08</v>
      </c>
      <c r="AS72" s="2"/>
      <c r="BA72" s="4" t="str">
        <f t="shared" si="42"/>
        <v>LEC</v>
      </c>
    </row>
    <row r="73" spans="1:85" s="4" customFormat="1" ht="19.95" customHeight="1" x14ac:dyDescent="0.25">
      <c r="A73" s="76">
        <f>_xlfn.XLOOKUP(C73,[2]LECTORS!$D:$D,[2]LECTORS!$Q:$Q,"")</f>
        <v>0</v>
      </c>
      <c r="B73" s="43" t="str">
        <f>IF(ISNUMBER(MATCH($C73,[2]LECTORS!$D$1:$D$65546,0)),VLOOKUP($C73,[2]LECTORS!$D$1:$Q$65546,11,FALSE),"")</f>
        <v>1,</v>
      </c>
      <c r="C73" s="101" t="s">
        <v>85</v>
      </c>
      <c r="D73" s="103" t="str">
        <f>IF(ISNUMBER(MATCH($C73,'[1]Scheduling Worksheet'!$B$1:$B$65536,0)),VLOOKUP($C73,'[1]Scheduling Worksheet'!$B$1:$X$65536,22,FALSE),"")</f>
        <v>1:00-Lector</v>
      </c>
      <c r="E73" s="47" t="str">
        <f>IF(ISNUMBER(MATCH($C73,'[1]Scheduling Worksheet'!$C$1:$C$65536,0)),VLOOKUP($C73,'[1]Scheduling Worksheet'!$C$1:$X$65536,21,FALSE),"")</f>
        <v/>
      </c>
      <c r="F73" s="47" t="str">
        <f>IF(ISNUMBER(MATCH($C73,'[1]Scheduling Worksheet'!$D$1:$D$65536,0)),VLOOKUP($C73,'[1]Scheduling Worksheet'!$D$1:$X$65536,20,FALSE),"")</f>
        <v/>
      </c>
      <c r="G73" s="47" t="str">
        <f>IF(ISNUMBER(MATCH($C73,'[1]Scheduling Worksheet'!$E$1:$E$65536,0)),VLOOKUP($C73,'[1]Scheduling Worksheet'!$E$1:$X$65536,19,FALSE),"")</f>
        <v/>
      </c>
      <c r="H73" s="228" t="str">
        <f>IF(ISNUMBER(MATCH($C73,'[1]Scheduling Worksheet'!$F$1:$F$65536,0)),VLOOKUP($C73,'[1]Scheduling Worksheet'!$F$1:$X$65536,19,FALSE),"")</f>
        <v/>
      </c>
      <c r="I73" s="47" t="str">
        <f>IF(ISNUMBER(MATCH($C73,'[1]Scheduling Worksheet'!$G$1:$G$65536,0)),VLOOKUP($C73,'[1]Scheduling Worksheet'!$G$1:$X$65536,17,FALSE),"")</f>
        <v>1:00-Lector</v>
      </c>
      <c r="J73" s="47" t="str">
        <f>IF(ISNUMBER(MATCH($C73,'[1]Scheduling Worksheet'!$H$1:$H$65536,0)),VLOOKUP($C73,'[1]Scheduling Worksheet'!$H$1:$X$65536,16,FALSE),"")</f>
        <v/>
      </c>
      <c r="K73" s="47" t="str">
        <f>IF(ISNUMBER(MATCH($C73,'[1]Scheduling Worksheet'!$I$1:$I$65536,0)),VLOOKUP($C73,'[1]Scheduling Worksheet'!$I$1:$X$65536,15,FALSE),"")</f>
        <v/>
      </c>
      <c r="L73" s="47" t="str">
        <f>IF(ISNUMBER(MATCH($C73,'[1]Scheduling Worksheet'!$J$1:$J$65536,0)),VLOOKUP($C73,'[1]Scheduling Worksheet'!$J$1:$X$65536,14,FALSE),"")</f>
        <v/>
      </c>
      <c r="M73" s="47" t="str">
        <f>IF(ISNUMBER(MATCH($C73,'[1]Scheduling Worksheet'!$K$1:$K$65536,0)),VLOOKUP($C73,'[1]Scheduling Worksheet'!$K$1:$X$65536,13,FALSE),"")</f>
        <v/>
      </c>
      <c r="N73" s="102"/>
      <c r="O73" s="49"/>
      <c r="P73"/>
      <c r="Q73" s="55" t="str">
        <f t="shared" si="36"/>
        <v>1,</v>
      </c>
      <c r="R73" s="9" t="str">
        <f t="shared" si="37"/>
        <v>Torres, Cristina</v>
      </c>
      <c r="S73" s="47" t="str">
        <f>IF(ISNUMBER(MATCH($C73,'[1]Scheduling Worksheet'!$L$1:$L$65536,0)),VLOOKUP($C73,'[1]Scheduling Worksheet'!$L$1:$X$65536,12,FALSE),"")</f>
        <v/>
      </c>
      <c r="T73" s="47" t="str">
        <f>IF(ISNUMBER(MATCH($C73,'[1]Scheduling Worksheet'!$M$1:$M$65536,0)),VLOOKUP($C73,'[1]Scheduling Worksheet'!$M$1:$X$65536,11,FALSE),"")</f>
        <v>1:00-Lector</v>
      </c>
      <c r="U73" s="47" t="str">
        <f>IF(ISNUMBER(MATCH($C73,'[1]Scheduling Worksheet'!$N$1:$N$65536,0)),VLOOKUP($C73,'[1]Scheduling Worksheet'!$N$1:$X$65536,10,FALSE),"")</f>
        <v/>
      </c>
      <c r="V73" s="47" t="str">
        <f>IF(ISNUMBER(MATCH($C73,'[1]Scheduling Worksheet'!$O$1:$O$65536,0)),VLOOKUP($C73,'[1]Scheduling Worksheet'!$O$1:$X$65536,9,FALSE),"")</f>
        <v/>
      </c>
      <c r="W73" s="51" t="str">
        <f>IF(ISNUMBER(MATCH($C73,'[1]Scheduling Worksheet'!$P$1:$P$65536,0)),VLOOKUP($C73,'[1]Scheduling Worksheet'!$P$1:$X$65536,8,FALSE),"")</f>
        <v/>
      </c>
      <c r="X73" s="51" t="str">
        <f>IF(ISNUMBER(MATCH($C73,'[1]Scheduling Worksheet'!$Q$1:$Q$65536,0)),VLOOKUP($C73,'[1]Scheduling Worksheet'!$Q$1:$X$65536,7,FALSE),"")</f>
        <v>1:00-Lector</v>
      </c>
      <c r="Y73" s="47" t="str">
        <f>IF(ISNUMBER(MATCH($C73,'[1]Scheduling Worksheet'!$R$1:$R$65536,0)),VLOOKUP($C73,'[1]Scheduling Worksheet'!$R$1:$X$65536,6,FALSE),"")</f>
        <v/>
      </c>
      <c r="Z73" s="47" t="str">
        <f>IF(ISNUMBER(MATCH($C73,'[1]Scheduling Worksheet'!$S$1:$S$65536,0)),VLOOKUP($C73,'[1]Scheduling Worksheet'!$S$1:$X$65536,5,FALSE),"")</f>
        <v/>
      </c>
      <c r="AA73" s="228" t="str">
        <f>IF(ISNUMBER(MATCH($C73,'[1]Scheduling Worksheet'!$T$1:$T$65536,0)),VLOOKUP($C73,'[1]Scheduling Worksheet'!$T$1:$X$65536,4,FALSE),"")</f>
        <v/>
      </c>
      <c r="AB73" s="47" t="str">
        <f>IF(ISNUMBER(MATCH($C73,'[1]Scheduling Worksheet'!$U$1:$U$65536,0)),VLOOKUP($C73,'[1]Scheduling Worksheet'!$U$1:$X$65536,3,FALSE),"")</f>
        <v/>
      </c>
      <c r="AC73" s="53" t="str">
        <f>IF(ISNUMBER(MATCH($C73,'[1]Scheduling Worksheet'!$V$1:$V$65536,0)),VLOOKUP($C73,'[1]Scheduling Worksheet'!$V$1:$X$65536,3,FALSE),"")</f>
        <v/>
      </c>
      <c r="AD73" s="18"/>
      <c r="AE73" s="33"/>
      <c r="AF73" s="25" t="str">
        <f t="shared" si="38"/>
        <v>Torres, Cristina</v>
      </c>
      <c r="AG73" s="51" t="str">
        <f t="shared" si="39"/>
        <v>1,</v>
      </c>
      <c r="AH73" s="43" t="str">
        <f>IF(ISNUMBER(MATCH($C73,[2]LECTORS!$D$1:$D$65546,0)),VLOOKUP($C73,[2]LECTORS!$D$1:$Q$65546,7,FALSE),"")</f>
        <v>512-971-2324</v>
      </c>
      <c r="AI73" s="26" t="str">
        <f>IF($AJ73="y",IF(ISNUMBER(MATCH($C73,[2]LECTORS!$D$1:$D$65546,0)),VLOOKUP($C73,[2]LECTORS!$D$1:$Q$65546,6,FALSE),""),"")</f>
        <v>Torrescristina_16@yahoo.com</v>
      </c>
      <c r="AJ73" s="27" t="s">
        <v>45</v>
      </c>
      <c r="AK73" s="16">
        <f t="shared" si="40"/>
        <v>3</v>
      </c>
      <c r="AL73" s="14">
        <f>IF(ISNUMBER(MATCH($C73,[2]LECTORS!$D$1:$D$65546,0)),VLOOKUP($C73,[2]LECTORS!$D$1:$Q$65546,12,FALSE),"")</f>
        <v>0</v>
      </c>
      <c r="AM73" s="16">
        <f t="shared" si="41"/>
        <v>3</v>
      </c>
      <c r="AN73" s="13">
        <f>IF(ISNUMBER(MATCH($C73,[2]LECTORS!$D$1:$D$65546,0)),VLOOKUP($C73,[2]LECTORS!$D$1:$S$65546,14,FALSE),"")</f>
        <v>0</v>
      </c>
      <c r="AO73" s="14">
        <f>IF(ISNUMBER(MATCH($C73,[2]LECTORS!$D$1:$D$65546,0)),VLOOKUP($C73,[2]LECTORS!$D$1:$S$65546,15,FALSE),"")</f>
        <v>0</v>
      </c>
      <c r="AP73" s="14">
        <f>IF(ISNUMBER(MATCH($C73,[2]LECTORS!$D$1:$D$65546,0)),VLOOKUP($C73,[2]LECTORS!$D$1:$S$65546,16,FALSE),"")</f>
        <v>0</v>
      </c>
      <c r="AQ73" s="14" t="str">
        <f>IF(ISNUMBER(MATCH($C73,[2]LECTORS!$D$1:$D$65546,0)),VLOOKUP($C73,[2]LECTORS!$D$1:$Q$65546,6,FALSE),"")</f>
        <v>Torrescristina_16@yahoo.com</v>
      </c>
      <c r="AR73" s="35" t="str">
        <f>_xlfn.XLOOKUP(C73,'[2]EIM check'!$A:$A,'[2]EIM check'!$C:$C,"none",2)</f>
        <v>Expires 2025/07</v>
      </c>
      <c r="AS73" s="2"/>
      <c r="BA73" s="4" t="str">
        <f t="shared" si="42"/>
        <v>LEC</v>
      </c>
    </row>
    <row r="74" spans="1:85" s="4" customFormat="1" ht="19.95" customHeight="1" x14ac:dyDescent="0.25">
      <c r="A74" s="76" t="str">
        <f>_xlfn.XLOOKUP(C74,[2]LECTORS!$D:$D,[2]LECTORS!$Q:$Q,"")</f>
        <v>EM</v>
      </c>
      <c r="B74" s="43" t="str">
        <f>IF(ISNUMBER(MATCH($C74,[2]LECTORS!$D$1:$D$65546,0)),VLOOKUP($C74,[2]LECTORS!$D$1:$Q$65546,11,FALSE),"")</f>
        <v>1, Vg</v>
      </c>
      <c r="C74" s="99" t="s">
        <v>32</v>
      </c>
      <c r="D74" s="103" t="str">
        <f>IF(ISNUMBER(MATCH($C74,'[1]Scheduling Worksheet'!$B$1:$B$65536,0)),VLOOKUP($C74,'[1]Scheduling Worksheet'!$B$1:$X$65536,22,FALSE),"")</f>
        <v>Vg-EM</v>
      </c>
      <c r="E74" s="47" t="str">
        <f>IF(ISNUMBER(MATCH($C74,'[1]Scheduling Worksheet'!$C$1:$C$65536,0)),VLOOKUP($C74,'[1]Scheduling Worksheet'!$C$1:$X$65536,21,FALSE),"")</f>
        <v/>
      </c>
      <c r="F74" s="47" t="str">
        <f>IF(ISNUMBER(MATCH($C74,'[1]Scheduling Worksheet'!$D$1:$D$65536,0)),VLOOKUP($C74,'[1]Scheduling Worksheet'!$D$1:$X$65536,20,FALSE),"")</f>
        <v>Vg-EM</v>
      </c>
      <c r="G74" s="47" t="str">
        <f>IF(ISNUMBER(MATCH($C74,'[1]Scheduling Worksheet'!$E$1:$E$65536,0)),VLOOKUP($C74,'[1]Scheduling Worksheet'!$E$1:$X$65536,19,FALSE),"")</f>
        <v/>
      </c>
      <c r="H74" s="228" t="str">
        <f>IF(ISNUMBER(MATCH($C74,'[1]Scheduling Worksheet'!$F$1:$F$65536,0)),VLOOKUP($C74,'[1]Scheduling Worksheet'!$F$1:$X$65536,19,FALSE),"")</f>
        <v/>
      </c>
      <c r="I74" s="47" t="str">
        <f>IF(ISNUMBER(MATCH($C74,'[1]Scheduling Worksheet'!$G$1:$G$65536,0)),VLOOKUP($C74,'[1]Scheduling Worksheet'!$G$1:$X$65536,17,FALSE),"")</f>
        <v>Vg-CUP</v>
      </c>
      <c r="J74" s="47" t="str">
        <f>IF(ISNUMBER(MATCH($C74,'[1]Scheduling Worksheet'!$H$1:$H$65536,0)),VLOOKUP($C74,'[1]Scheduling Worksheet'!$H$1:$X$65536,16,FALSE),"")</f>
        <v/>
      </c>
      <c r="K74" s="47" t="str">
        <f>IF(ISNUMBER(MATCH($C74,'[1]Scheduling Worksheet'!$I$1:$I$65536,0)),VLOOKUP($C74,'[1]Scheduling Worksheet'!$I$1:$X$65536,15,FALSE),"")</f>
        <v>1:00-Lector</v>
      </c>
      <c r="L74" s="47" t="str">
        <f>IF(ISNUMBER(MATCH($C74,'[1]Scheduling Worksheet'!$J$1:$J$65536,0)),VLOOKUP($C74,'[1]Scheduling Worksheet'!$J$1:$X$65536,14,FALSE),"")</f>
        <v/>
      </c>
      <c r="M74" s="47" t="str">
        <f>IF(ISNUMBER(MATCH($C74,'[1]Scheduling Worksheet'!$K$1:$K$65536,0)),VLOOKUP($C74,'[1]Scheduling Worksheet'!$K$1:$X$65536,13,FALSE),"")</f>
        <v>1:00-EM</v>
      </c>
      <c r="N74" s="102"/>
      <c r="O74" s="49"/>
      <c r="P74"/>
      <c r="Q74" s="55" t="str">
        <f t="shared" si="36"/>
        <v>1, Vg</v>
      </c>
      <c r="R74" s="9" t="str">
        <f t="shared" si="37"/>
        <v>Leon, Mike</v>
      </c>
      <c r="S74" s="47" t="str">
        <f>IF(ISNUMBER(MATCH($C74,'[1]Scheduling Worksheet'!$L$1:$L$65536,0)),VLOOKUP($C74,'[1]Scheduling Worksheet'!$L$1:$X$65536,12,FALSE),"")</f>
        <v>Vg-EM</v>
      </c>
      <c r="T74" s="47" t="str">
        <f>IF(ISNUMBER(MATCH($C74,'[1]Scheduling Worksheet'!$M$1:$M$65536,0)),VLOOKUP($C74,'[1]Scheduling Worksheet'!$M$1:$X$65536,11,FALSE),"")</f>
        <v/>
      </c>
      <c r="U74" s="47" t="str">
        <f>IF(ISNUMBER(MATCH($C74,'[1]Scheduling Worksheet'!$N$1:$N$65536,0)),VLOOKUP($C74,'[1]Scheduling Worksheet'!$N$1:$X$65536,10,FALSE),"")</f>
        <v/>
      </c>
      <c r="V74" s="47" t="str">
        <f>IF(ISNUMBER(MATCH($C74,'[1]Scheduling Worksheet'!$O$1:$O$65536,0)),VLOOKUP($C74,'[1]Scheduling Worksheet'!$O$1:$X$65536,9,FALSE),"")</f>
        <v>1:00-Lector</v>
      </c>
      <c r="W74" s="51" t="str">
        <f>IF(ISNUMBER(MATCH($C74,'[1]Scheduling Worksheet'!$P$1:$P$65536,0)),VLOOKUP($C74,'[1]Scheduling Worksheet'!$P$1:$X$65536,8,FALSE),"")</f>
        <v/>
      </c>
      <c r="X74" s="51" t="str">
        <f>IF(ISNUMBER(MATCH($C74,'[1]Scheduling Worksheet'!$Q$1:$Q$65536,0)),VLOOKUP($C74,'[1]Scheduling Worksheet'!$Q$1:$X$65536,7,FALSE),"")</f>
        <v/>
      </c>
      <c r="Y74" s="47" t="str">
        <f>IF(ISNUMBER(MATCH($C74,'[1]Scheduling Worksheet'!$R$1:$R$65536,0)),VLOOKUP($C74,'[1]Scheduling Worksheet'!$R$1:$X$65536,6,FALSE),"")</f>
        <v>Vg-EM</v>
      </c>
      <c r="Z74" s="47" t="str">
        <f>IF(ISNUMBER(MATCH($C74,'[1]Scheduling Worksheet'!$S$1:$S$65536,0)),VLOOKUP($C74,'[1]Scheduling Worksheet'!$S$1:$X$65536,5,FALSE),"")</f>
        <v>1:00-Lector</v>
      </c>
      <c r="AA74" s="228" t="str">
        <f>IF(ISNUMBER(MATCH($C74,'[1]Scheduling Worksheet'!$T$1:$T$65536,0)),VLOOKUP($C74,'[1]Scheduling Worksheet'!$T$1:$X$65536,4,FALSE),"")</f>
        <v/>
      </c>
      <c r="AB74" s="47" t="str">
        <f>IF(ISNUMBER(MATCH($C74,'[1]Scheduling Worksheet'!$U$1:$U$65536,0)),VLOOKUP($C74,'[1]Scheduling Worksheet'!$U$1:$X$65536,3,FALSE),"")</f>
        <v/>
      </c>
      <c r="AC74" s="53" t="str">
        <f>IF(ISNUMBER(MATCH($C74,'[1]Scheduling Worksheet'!$V$1:$V$65536,0)),VLOOKUP($C74,'[1]Scheduling Worksheet'!$V$1:$X$65536,3,FALSE),"")</f>
        <v/>
      </c>
      <c r="AD74" s="18"/>
      <c r="AE74" s="33"/>
      <c r="AF74" s="25" t="str">
        <f t="shared" si="38"/>
        <v>Leon, Mike</v>
      </c>
      <c r="AG74" s="51" t="str">
        <f t="shared" si="39"/>
        <v>1, Vg</v>
      </c>
      <c r="AH74" s="43" t="str">
        <f>IF(ISNUMBER(MATCH($C74,[2]LECTORS!$D$1:$D$65546,0)),VLOOKUP($C74,[2]LECTORS!$D$1:$Q$65546,7,FALSE),"")</f>
        <v>512-296-1805</v>
      </c>
      <c r="AI74" s="26" t="str">
        <f>IF($AJ74="y",IF(ISNUMBER(MATCH($C74,[2]LECTORS!$D$1:$D$65546,0)),VLOOKUP($C74,[2]LECTORS!$D$1:$Q$65546,6,FALSE),""),"")</f>
        <v>jmleons52@gmail.com</v>
      </c>
      <c r="AJ74" s="27" t="s">
        <v>45</v>
      </c>
      <c r="AK74" s="16">
        <f t="shared" si="40"/>
        <v>3</v>
      </c>
      <c r="AL74" s="14">
        <f>IF(ISNUMBER(MATCH($C74,[2]LECTORS!$D$1:$D$65546,0)),VLOOKUP($C74,[2]LECTORS!$D$1:$Q$65546,12,FALSE),"")</f>
        <v>8</v>
      </c>
      <c r="AM74" s="16">
        <f t="shared" si="41"/>
        <v>7</v>
      </c>
      <c r="AN74" s="13" t="str">
        <f>IF(ISNUMBER(MATCH($C74,[2]LECTORS!$D$1:$D$65546,0)),VLOOKUP($C74,[2]LECTORS!$D$1:$S$65546,14,FALSE),"")</f>
        <v>EM</v>
      </c>
      <c r="AO74" s="14" t="str">
        <f>IF(ISNUMBER(MATCH($C74,[2]LECTORS!$D$1:$D$65546,0)),VLOOKUP($C74,[2]LECTORS!$D$1:$S$65546,15,FALSE),"")</f>
        <v>Schedule for both but Spanish more.</v>
      </c>
      <c r="AP74" s="14">
        <f>IF(ISNUMBER(MATCH($C74,[2]LECTORS!$D$1:$D$65546,0)),VLOOKUP($C74,[2]LECTORS!$D$1:$S$65546,16,FALSE),"")</f>
        <v>0</v>
      </c>
      <c r="AQ74" s="14" t="str">
        <f>IF(ISNUMBER(MATCH($C74,[2]LECTORS!$D$1:$D$65546,0)),VLOOKUP($C74,[2]LECTORS!$D$1:$Q$65546,6,FALSE),"")</f>
        <v>jmleons52@gmail.com</v>
      </c>
      <c r="AR74" s="35" t="str">
        <f>_xlfn.XLOOKUP(C74,'[2]EIM check'!$A:$A,'[2]EIM check'!$C:$C,"none",2)</f>
        <v>Expires 2024/01</v>
      </c>
      <c r="AS74" s="2"/>
      <c r="BA74" s="4" t="str">
        <f t="shared" si="42"/>
        <v>1, Vg</v>
      </c>
    </row>
    <row r="75" spans="1:85" s="223" customFormat="1" ht="19.95" customHeight="1" x14ac:dyDescent="0.25">
      <c r="A75" s="199"/>
      <c r="B75" s="200">
        <v>9</v>
      </c>
      <c r="C75" s="201"/>
      <c r="D75" s="202"/>
      <c r="E75" s="203"/>
      <c r="F75" s="203"/>
      <c r="G75" s="203"/>
      <c r="H75" s="203"/>
      <c r="I75" s="203"/>
      <c r="J75" s="204"/>
      <c r="K75" s="203"/>
      <c r="L75" s="203"/>
      <c r="M75" s="205"/>
      <c r="N75" s="206"/>
      <c r="O75" s="207"/>
      <c r="P75" s="208"/>
      <c r="Q75" s="209"/>
      <c r="R75" s="210"/>
      <c r="S75" s="203"/>
      <c r="T75" s="203"/>
      <c r="U75" s="203"/>
      <c r="V75" s="203"/>
      <c r="W75" s="211"/>
      <c r="X75" s="211"/>
      <c r="Y75" s="203"/>
      <c r="Z75" s="203"/>
      <c r="AA75" s="203"/>
      <c r="AB75" s="203"/>
      <c r="AC75" s="212"/>
      <c r="AD75" s="213"/>
      <c r="AE75" s="214"/>
      <c r="AF75" s="215"/>
      <c r="AG75" s="211"/>
      <c r="AH75" s="200"/>
      <c r="AI75" s="216"/>
      <c r="AJ75" s="217"/>
      <c r="AK75" s="218"/>
      <c r="AL75" s="219"/>
      <c r="AM75" s="218"/>
      <c r="AN75" s="220"/>
      <c r="AO75" s="219"/>
      <c r="AP75" s="219"/>
      <c r="AQ75" s="219"/>
      <c r="AR75" s="221"/>
      <c r="AS75" s="222"/>
    </row>
    <row r="76" spans="1:85" s="4" customFormat="1" ht="19.95" customHeight="1" x14ac:dyDescent="0.25">
      <c r="A76" s="76">
        <f>_xlfn.XLOOKUP(C76,[2]LECTORS!$D:$D,[2]LECTORS!$Q:$Q,"")</f>
        <v>0</v>
      </c>
      <c r="B76" s="63" t="str">
        <f>IF(ISNUMBER(MATCH($C76,[2]LECTORS!$D$1:$D$65546,0)),VLOOKUP($C76,[2]LECTORS!$D$1:$Q$65546,11,FALSE),"")</f>
        <v>5,</v>
      </c>
      <c r="C76" s="99" t="s">
        <v>57</v>
      </c>
      <c r="D76" s="103" t="str">
        <f>IF(ISNUMBER(MATCH($C76,'[1]Scheduling Worksheet'!$B$1:$B$65536,0)),VLOOKUP($C76,'[1]Scheduling Worksheet'!$B$1:$X$65536,22,FALSE),"")</f>
        <v>5:00-Lector</v>
      </c>
      <c r="E76" s="47" t="str">
        <f>IF(ISNUMBER(MATCH($C76,'[1]Scheduling Worksheet'!$C$1:$C$65536,0)),VLOOKUP($C76,'[1]Scheduling Worksheet'!$C$1:$X$65536,21,FALSE),"")</f>
        <v/>
      </c>
      <c r="F76" s="47" t="str">
        <f>IF(ISNUMBER(MATCH($C76,'[1]Scheduling Worksheet'!$D$1:$D$65536,0)),VLOOKUP($C76,'[1]Scheduling Worksheet'!$D$1:$X$65536,20,FALSE),"")</f>
        <v/>
      </c>
      <c r="G76" s="47" t="str">
        <f>IF(ISNUMBER(MATCH($C76,'[1]Scheduling Worksheet'!$E$1:$E$65536,0)),VLOOKUP($C76,'[1]Scheduling Worksheet'!$E$1:$X$65536,19,FALSE),"")</f>
        <v>5:00-Lector</v>
      </c>
      <c r="H76" s="48" t="str">
        <f>IF(ISNUMBER(MATCH($C76,'[1]Scheduling Worksheet'!$F$1:$F$65536,0)),VLOOKUP($C76,'[1]Scheduling Worksheet'!$F$1:$X$65536,19,FALSE),"")</f>
        <v/>
      </c>
      <c r="I76" s="48" t="str">
        <f>IF(ISNUMBER(MATCH($C76,'[1]Scheduling Worksheet'!$G$1:$G$65536,0)),VLOOKUP($C76,'[1]Scheduling Worksheet'!$G$1:$X$65536,17,FALSE),"")</f>
        <v/>
      </c>
      <c r="J76" s="47" t="str">
        <f>IF(ISNUMBER(MATCH($C76,'[1]Scheduling Worksheet'!$H$1:$H$65536,0)),VLOOKUP($C76,'[1]Scheduling Worksheet'!$H$1:$X$65536,16,FALSE),"")</f>
        <v/>
      </c>
      <c r="K76" s="47" t="str">
        <f>IF(ISNUMBER(MATCH($C76,'[1]Scheduling Worksheet'!$I$1:$I$65536,0)),VLOOKUP($C76,'[1]Scheduling Worksheet'!$I$1:$X$65536,15,FALSE),"")</f>
        <v>5:00-Lector</v>
      </c>
      <c r="L76" s="47" t="str">
        <f>IF(ISNUMBER(MATCH($C76,'[1]Scheduling Worksheet'!$J$1:$J$65536,0)),VLOOKUP($C76,'[1]Scheduling Worksheet'!$J$1:$X$65536,14,FALSE),"")</f>
        <v/>
      </c>
      <c r="M76" s="47" t="str">
        <f>IF(ISNUMBER(MATCH($C76,'[1]Scheduling Worksheet'!$K$1:$K$65536,0)),VLOOKUP($C76,'[1]Scheduling Worksheet'!$K$1:$X$65536,13,FALSE),"")</f>
        <v/>
      </c>
      <c r="N76" s="102"/>
      <c r="O76" s="49"/>
      <c r="P76"/>
      <c r="Q76" s="55" t="str">
        <f t="shared" ref="Q76:Q81" si="43">$B76</f>
        <v>5,</v>
      </c>
      <c r="R76" s="9" t="str">
        <f t="shared" ref="R76:R81" si="44">$C76</f>
        <v>Mahoney, Robert</v>
      </c>
      <c r="S76" s="47" t="str">
        <f>IF(ISNUMBER(MATCH($C76,'[1]Scheduling Worksheet'!$L$1:$L$65536,0)),VLOOKUP($C76,'[1]Scheduling Worksheet'!$L$1:$X$65536,12,FALSE),"")</f>
        <v/>
      </c>
      <c r="T76" s="47" t="str">
        <f>IF(ISNUMBER(MATCH($C76,'[1]Scheduling Worksheet'!$M$1:$M$65536,0)),VLOOKUP($C76,'[1]Scheduling Worksheet'!$M$1:$X$65536,11,FALSE),"")</f>
        <v/>
      </c>
      <c r="U76" s="47" t="str">
        <f>IF(ISNUMBER(MATCH($C76,'[1]Scheduling Worksheet'!$N$1:$N$65536,0)),VLOOKUP($C76,'[1]Scheduling Worksheet'!$N$1:$X$65536,10,FALSE),"")</f>
        <v>5:00-Lector</v>
      </c>
      <c r="V76" s="47" t="str">
        <f>IF(ISNUMBER(MATCH($C76,'[1]Scheduling Worksheet'!$O$1:$O$65536,0)),VLOOKUP($C76,'[1]Scheduling Worksheet'!$O$1:$X$65536,9,FALSE),"")</f>
        <v/>
      </c>
      <c r="W76" s="51" t="str">
        <f>IF(ISNUMBER(MATCH($C76,'[1]Scheduling Worksheet'!$P$1:$P$65536,0)),VLOOKUP($C76,'[1]Scheduling Worksheet'!$P$1:$X$65536,8,FALSE),"")</f>
        <v/>
      </c>
      <c r="X76" s="51" t="str">
        <f>IF(ISNUMBER(MATCH($C76,'[1]Scheduling Worksheet'!$Q$1:$Q$65536,0)),VLOOKUP($C76,'[1]Scheduling Worksheet'!$Q$1:$X$65536,7,FALSE),"")</f>
        <v>5:00-Lector</v>
      </c>
      <c r="Y76" s="47" t="str">
        <f>IF(ISNUMBER(MATCH($C76,'[1]Scheduling Worksheet'!$R$1:$R$65536,0)),VLOOKUP($C76,'[1]Scheduling Worksheet'!$R$1:$X$65536,6,FALSE),"")</f>
        <v/>
      </c>
      <c r="Z76" s="47" t="str">
        <f>IF(ISNUMBER(MATCH($C76,'[1]Scheduling Worksheet'!$S$1:$S$65536,0)),VLOOKUP($C76,'[1]Scheduling Worksheet'!$S$1:$X$65536,5,FALSE),"")</f>
        <v>5:00-Lector</v>
      </c>
      <c r="AA76" s="228" t="str">
        <f>IF(ISNUMBER(MATCH($C76,'[1]Scheduling Worksheet'!$T$1:$T$65536,0)),VLOOKUP($C76,'[1]Scheduling Worksheet'!$T$1:$X$65536,4,FALSE),"")</f>
        <v/>
      </c>
      <c r="AB76" s="47" t="str">
        <f>IF(ISNUMBER(MATCH($C76,'[1]Scheduling Worksheet'!$U$1:$U$65536,0)),VLOOKUP($C76,'[1]Scheduling Worksheet'!$U$1:$X$65536,3,FALSE),"")</f>
        <v/>
      </c>
      <c r="AC76" s="53" t="str">
        <f>IF(ISNUMBER(MATCH($C76,'[1]Scheduling Worksheet'!$V$1:$V$65536,0)),VLOOKUP($C76,'[1]Scheduling Worksheet'!$V$1:$X$65536,3,FALSE),"")</f>
        <v/>
      </c>
      <c r="AD76" s="18"/>
      <c r="AE76" s="33"/>
      <c r="AF76" s="25" t="str">
        <f t="shared" ref="AF76:AF81" si="45">$C76</f>
        <v>Mahoney, Robert</v>
      </c>
      <c r="AG76" s="51" t="str">
        <f t="shared" ref="AG76:AG81" si="46">$B76</f>
        <v>5,</v>
      </c>
      <c r="AH76" s="43" t="str">
        <f>IF(ISNUMBER(MATCH($C76,[2]LECTORS!$D$1:$D$65546,0)),VLOOKUP($C76,[2]LECTORS!$D$1:$Q$65546,7,FALSE),"")</f>
        <v>512-773-8022</v>
      </c>
      <c r="AI76" s="26" t="str">
        <f>IF($AJ76="y",IF(ISNUMBER(MATCH($C76,[2]LECTORS!$D$1:$D$65546,0)),VLOOKUP($C76,[2]LECTORS!$D$1:$Q$65546,6,FALSE),""),"")</f>
        <v>rmahoney8154@outlook.com</v>
      </c>
      <c r="AJ76" s="27" t="s">
        <v>45</v>
      </c>
      <c r="AK76" s="16">
        <f t="shared" ref="AK76:AK81" si="47">COUNTIF($E76:$AE76,"*-Lector")</f>
        <v>5</v>
      </c>
      <c r="AL76" s="14">
        <f>IF(ISNUMBER(MATCH($C76,[2]LECTORS!$D$1:$D$65546,0)),VLOOKUP($C76,[2]LECTORS!$D$1:$Q$65546,12,FALSE),"")</f>
        <v>8</v>
      </c>
      <c r="AM76" s="16">
        <f t="shared" ref="AM76:AM81" si="48">COUNTIF($E76:$AE76,"*-EM")+AK76</f>
        <v>5</v>
      </c>
      <c r="AN76" s="13">
        <f>IF(ISNUMBER(MATCH($C76,[2]LECTORS!$D$1:$D$65546,0)),VLOOKUP($C76,[2]LECTORS!$D$1:$S$65546,14,FALSE),"")</f>
        <v>0</v>
      </c>
      <c r="AO76" s="14">
        <f>IF(ISNUMBER(MATCH($C76,[2]LECTORS!$D$1:$D$65546,0)),VLOOKUP($C76,[2]LECTORS!$D$1:$S$65546,15,FALSE),"")</f>
        <v>0</v>
      </c>
      <c r="AP76" s="14">
        <f>IF(ISNUMBER(MATCH($C76,[2]LECTORS!$D$1:$D$65546,0)),VLOOKUP($C76,[2]LECTORS!$D$1:$S$65546,16,FALSE),"")</f>
        <v>0</v>
      </c>
      <c r="AQ76" s="14" t="str">
        <f>IF(ISNUMBER(MATCH($C76,[2]LECTORS!$D$1:$D$65546,0)),VLOOKUP($C76,[2]LECTORS!$D$1:$Q$65546,6,FALSE),"")</f>
        <v>rmahoney8154@outlook.com</v>
      </c>
      <c r="AR76" s="35" t="str">
        <f>_xlfn.XLOOKUP(C76,'[2]EIM check'!$A:$A,'[2]EIM check'!$C:$C,"none",2)</f>
        <v>Expires 2024/03</v>
      </c>
      <c r="AS76" s="2"/>
      <c r="BA76" s="4" t="str">
        <f t="shared" ref="BA76:BA81" si="49">IF($AN76="EM",$B76,"LEC")</f>
        <v>LEC</v>
      </c>
    </row>
    <row r="77" spans="1:85" s="4" customFormat="1" ht="19.95" customHeight="1" x14ac:dyDescent="0.25">
      <c r="A77" s="76" t="str">
        <f>_xlfn.XLOOKUP(C77,[2]LECTORS!$D:$D,[2]LECTORS!$Q:$Q,"")</f>
        <v/>
      </c>
      <c r="B77" s="63" t="str">
        <f>IF(ISNUMBER(MATCH($C77,[2]LECTORS!$D$1:$D$65546,0)),VLOOKUP($C77,[2]LECTORS!$D$1:$Q$65546,11,FALSE),"")</f>
        <v>5,</v>
      </c>
      <c r="C77" s="198" t="s">
        <v>110</v>
      </c>
      <c r="D77" s="103" t="str">
        <f>IF(ISNUMBER(MATCH($C77,'[1]Scheduling Worksheet'!$B$1:$B$65536,0)),VLOOKUP($C77,'[1]Scheduling Worksheet'!$B$1:$X$65536,22,FALSE),"")</f>
        <v/>
      </c>
      <c r="E77" s="47" t="str">
        <f>IF(ISNUMBER(MATCH($C77,'[1]Scheduling Worksheet'!$C$1:$C$65536,0)),VLOOKUP($C77,'[1]Scheduling Worksheet'!$C$1:$X$65536,21,FALSE),"")</f>
        <v>5:00-Lector</v>
      </c>
      <c r="F77" s="47" t="str">
        <f>IF(ISNUMBER(MATCH($C77,'[1]Scheduling Worksheet'!$D$1:$D$65536,0)),VLOOKUP($C77,'[1]Scheduling Worksheet'!$D$1:$X$65536,20,FALSE),"")</f>
        <v/>
      </c>
      <c r="G77" s="47" t="str">
        <f>IF(ISNUMBER(MATCH($C77,'[1]Scheduling Worksheet'!$E$1:$E$65536,0)),VLOOKUP($C77,'[1]Scheduling Worksheet'!$E$1:$X$65536,19,FALSE),"")</f>
        <v/>
      </c>
      <c r="H77" s="228" t="str">
        <f>IF(ISNUMBER(MATCH($C77,'[1]Scheduling Worksheet'!$F$1:$F$65536,0)),VLOOKUP($C77,'[1]Scheduling Worksheet'!$F$1:$X$65536,19,FALSE),"")</f>
        <v/>
      </c>
      <c r="I77" s="47" t="str">
        <f>IF(ISNUMBER(MATCH($C77,'[1]Scheduling Worksheet'!$G$1:$G$65536,0)),VLOOKUP($C77,'[1]Scheduling Worksheet'!$G$1:$X$65536,17,FALSE),"")</f>
        <v/>
      </c>
      <c r="J77" s="47" t="str">
        <f>IF(ISNUMBER(MATCH($C77,'[1]Scheduling Worksheet'!$H$1:$H$65536,0)),VLOOKUP($C77,'[1]Scheduling Worksheet'!$H$1:$X$65536,16,FALSE),"")</f>
        <v/>
      </c>
      <c r="K77" s="47" t="str">
        <f>IF(ISNUMBER(MATCH($C77,'[1]Scheduling Worksheet'!$I$1:$I$65536,0)),VLOOKUP($C77,'[1]Scheduling Worksheet'!$I$1:$X$65536,15,FALSE),"")</f>
        <v>5:00-Lector</v>
      </c>
      <c r="L77" s="47" t="str">
        <f>IF(ISNUMBER(MATCH($C77,'[1]Scheduling Worksheet'!$J$1:$J$65536,0)),VLOOKUP($C77,'[1]Scheduling Worksheet'!$J$1:$X$65536,14,FALSE),"")</f>
        <v/>
      </c>
      <c r="M77" s="47" t="str">
        <f>IF(ISNUMBER(MATCH($C77,'[1]Scheduling Worksheet'!$K$1:$K$65536,0)),VLOOKUP($C77,'[1]Scheduling Worksheet'!$K$1:$X$65536,13,FALSE),"")</f>
        <v/>
      </c>
      <c r="N77" s="102"/>
      <c r="O77" s="49"/>
      <c r="P77"/>
      <c r="Q77" s="55" t="str">
        <f t="shared" si="43"/>
        <v>5,</v>
      </c>
      <c r="R77" s="9" t="str">
        <f t="shared" si="44"/>
        <v>Montoya, Ethan*</v>
      </c>
      <c r="S77" s="47" t="str">
        <f>IF(ISNUMBER(MATCH($C77,'[1]Scheduling Worksheet'!$L$1:$L$65536,0)),VLOOKUP($C77,'[1]Scheduling Worksheet'!$L$1:$X$65536,12,FALSE),"")</f>
        <v>5:00-Lector</v>
      </c>
      <c r="T77" s="47" t="str">
        <f>IF(ISNUMBER(MATCH($C77,'[1]Scheduling Worksheet'!$M$1:$M$65536,0)),VLOOKUP($C77,'[1]Scheduling Worksheet'!$M$1:$X$65536,11,FALSE),"")</f>
        <v/>
      </c>
      <c r="U77" s="47" t="str">
        <f>IF(ISNUMBER(MATCH($C77,'[1]Scheduling Worksheet'!$N$1:$N$65536,0)),VLOOKUP($C77,'[1]Scheduling Worksheet'!$N$1:$X$65536,10,FALSE),"")</f>
        <v/>
      </c>
      <c r="V77" s="47" t="str">
        <f>IF(ISNUMBER(MATCH($C77,'[1]Scheduling Worksheet'!$O$1:$O$65536,0)),VLOOKUP($C77,'[1]Scheduling Worksheet'!$O$1:$X$65536,9,FALSE),"")</f>
        <v>5:00-Lector</v>
      </c>
      <c r="W77" s="51" t="str">
        <f>IF(ISNUMBER(MATCH($C77,'[1]Scheduling Worksheet'!$P$1:$P$65536,0)),VLOOKUP($C77,'[1]Scheduling Worksheet'!$P$1:$X$65536,8,FALSE),"")</f>
        <v/>
      </c>
      <c r="X77" s="51" t="str">
        <f>IF(ISNUMBER(MATCH($C77,'[1]Scheduling Worksheet'!$Q$1:$Q$65536,0)),VLOOKUP($C77,'[1]Scheduling Worksheet'!$Q$1:$X$65536,7,FALSE),"")</f>
        <v/>
      </c>
      <c r="Y77" s="47" t="str">
        <f>IF(ISNUMBER(MATCH($C77,'[1]Scheduling Worksheet'!$R$1:$R$65536,0)),VLOOKUP($C77,'[1]Scheduling Worksheet'!$R$1:$X$65536,6,FALSE),"")</f>
        <v>5:00-Lector</v>
      </c>
      <c r="Z77" s="47" t="str">
        <f>IF(ISNUMBER(MATCH($C77,'[1]Scheduling Worksheet'!$S$1:$S$65536,0)),VLOOKUP($C77,'[1]Scheduling Worksheet'!$S$1:$X$65536,5,FALSE),"")</f>
        <v/>
      </c>
      <c r="AA77" s="228" t="str">
        <f>IF(ISNUMBER(MATCH($C77,'[1]Scheduling Worksheet'!$T$1:$T$65536,0)),VLOOKUP($C77,'[1]Scheduling Worksheet'!$T$1:$X$65536,4,FALSE),"")</f>
        <v/>
      </c>
      <c r="AB77" s="47" t="str">
        <f>IF(ISNUMBER(MATCH($C77,'[1]Scheduling Worksheet'!$U$1:$U$65536,0)),VLOOKUP($C77,'[1]Scheduling Worksheet'!$U$1:$X$65536,3,FALSE),"")</f>
        <v/>
      </c>
      <c r="AC77" s="53" t="str">
        <f>IF(ISNUMBER(MATCH($C77,'[1]Scheduling Worksheet'!$V$1:$V$65536,0)),VLOOKUP($C77,'[1]Scheduling Worksheet'!$V$1:$X$65536,3,FALSE),"")</f>
        <v/>
      </c>
      <c r="AD77" s="18"/>
      <c r="AE77" s="33"/>
      <c r="AF77" s="25" t="str">
        <f t="shared" si="45"/>
        <v>Montoya, Ethan*</v>
      </c>
      <c r="AG77" s="51" t="str">
        <f t="shared" si="46"/>
        <v>5,</v>
      </c>
      <c r="AH77" s="43">
        <f>IF(ISNUMBER(MATCH($C77,[2]LECTORS!$D$1:$D$65546,0)),VLOOKUP($C77,[2]LECTORS!$D$1:$Q$65546,7,FALSE),"")</f>
        <v>0</v>
      </c>
      <c r="AI77" s="26" t="str">
        <f>IF($AJ77="y",IF(ISNUMBER(MATCH($C77,[2]LECTORS!$D$1:$D$65546,0)),VLOOKUP($C77,[2]LECTORS!$D$1:$Q$65546,6,FALSE),""),"")</f>
        <v/>
      </c>
      <c r="AJ77" s="27"/>
      <c r="AK77" s="16">
        <f t="shared" si="47"/>
        <v>5</v>
      </c>
      <c r="AL77" s="14">
        <f>IF(ISNUMBER(MATCH($C77,[2]LECTORS!$D$1:$D$65546,0)),VLOOKUP($C77,[2]LECTORS!$D$1:$Q$65546,12,FALSE),"")</f>
        <v>0</v>
      </c>
      <c r="AM77" s="16">
        <f t="shared" si="48"/>
        <v>5</v>
      </c>
      <c r="AN77" s="13">
        <f>IF(ISNUMBER(MATCH($C77,[2]LECTORS!$D$1:$D$65546,0)),VLOOKUP($C77,[2]LECTORS!$D$1:$S$65546,14,FALSE),"")</f>
        <v>0</v>
      </c>
      <c r="AO77" s="14">
        <f>IF(ISNUMBER(MATCH($C77,[2]LECTORS!$D$1:$D$65546,0)),VLOOKUP($C77,[2]LECTORS!$D$1:$S$65546,15,FALSE),"")</f>
        <v>0</v>
      </c>
      <c r="AP77" s="14">
        <f>IF(ISNUMBER(MATCH($C77,[2]LECTORS!$D$1:$D$65546,0)),VLOOKUP($C77,[2]LECTORS!$D$1:$S$65546,16,FALSE),"")</f>
        <v>0</v>
      </c>
      <c r="AQ77" s="14" t="str">
        <f>IF(ISNUMBER(MATCH($C77,[2]LECTORS!$D$1:$D$65546,0)),VLOOKUP($C77,[2]LECTORS!$D$1:$Q$65546,6,FALSE),"")</f>
        <v>ethan.s.montoya@gmail.com</v>
      </c>
      <c r="AR77" s="35" t="str">
        <f>_xlfn.XLOOKUP(C77,'[2]EIM check'!$A:$A,'[2]EIM check'!$C:$C,"none",2)</f>
        <v>Expires 2025-02</v>
      </c>
      <c r="AS77" s="2"/>
      <c r="BA77" s="4" t="str">
        <f t="shared" si="49"/>
        <v>LEC</v>
      </c>
    </row>
    <row r="78" spans="1:85" s="4" customFormat="1" ht="19.95" customHeight="1" x14ac:dyDescent="0.25">
      <c r="A78" s="76" t="str">
        <f>_xlfn.XLOOKUP(C78,[2]LECTORS!$D:$D,[2]LECTORS!$Q:$Q,"")</f>
        <v>EM</v>
      </c>
      <c r="B78" s="63" t="str">
        <f>IF(ISNUMBER(MATCH($C78,[2]LECTORS!$D$1:$D$65546,0)),VLOOKUP($C78,[2]LECTORS!$D$1:$Q$65546,11,FALSE),"")</f>
        <v>5, 9:30</v>
      </c>
      <c r="C78" s="99" t="s">
        <v>41</v>
      </c>
      <c r="D78" s="103" t="str">
        <f>IF(ISNUMBER(MATCH($C78,'[1]Scheduling Worksheet'!$B$1:$B$65536,0)),VLOOKUP($C78,'[1]Scheduling Worksheet'!$B$1:$X$65536,22,FALSE),"")</f>
        <v/>
      </c>
      <c r="E78" s="47" t="str">
        <f>IF(ISNUMBER(MATCH($C78,'[1]Scheduling Worksheet'!$C$1:$C$65536,0)),VLOOKUP($C78,'[1]Scheduling Worksheet'!$C$1:$X$65536,21,FALSE),"")</f>
        <v>5:00-Lector</v>
      </c>
      <c r="F78" s="47" t="str">
        <f>IF(ISNUMBER(MATCH($C78,'[1]Scheduling Worksheet'!$D$1:$D$65536,0)),VLOOKUP($C78,'[1]Scheduling Worksheet'!$D$1:$X$65536,20,FALSE),"")</f>
        <v>5:00-EM</v>
      </c>
      <c r="G78" s="47" t="str">
        <f>IF(ISNUMBER(MATCH($C78,'[1]Scheduling Worksheet'!$E$1:$E$65536,0)),VLOOKUP($C78,'[1]Scheduling Worksheet'!$E$1:$X$65536,19,FALSE),"")</f>
        <v>5:00-EM</v>
      </c>
      <c r="H78" s="235" t="str">
        <f>IF(ISNUMBER(MATCH($C78,'[1]Scheduling Worksheet'!$F$1:$F$65536,0)),VLOOKUP($C78,'[1]Scheduling Worksheet'!$F$1:$X$65536,19,FALSE),"")</f>
        <v/>
      </c>
      <c r="I78" s="48" t="str">
        <f>IF(ISNUMBER(MATCH($C78,'[1]Scheduling Worksheet'!$G$1:$G$65536,0)),VLOOKUP($C78,'[1]Scheduling Worksheet'!$G$1:$X$65536,17,FALSE),"")</f>
        <v/>
      </c>
      <c r="J78" s="47" t="str">
        <f>IF(ISNUMBER(MATCH($C78,'[1]Scheduling Worksheet'!$H$1:$H$65536,0)),VLOOKUP($C78,'[1]Scheduling Worksheet'!$H$1:$X$65536,16,FALSE),"")</f>
        <v>5:00-EM</v>
      </c>
      <c r="K78" s="48" t="str">
        <f>IF(ISNUMBER(MATCH($C78,'[1]Scheduling Worksheet'!$I$1:$I$65536,0)),VLOOKUP($C78,'[1]Scheduling Worksheet'!$I$1:$X$65536,15,FALSE),"")</f>
        <v/>
      </c>
      <c r="L78" s="47" t="str">
        <f>IF(ISNUMBER(MATCH($C78,'[1]Scheduling Worksheet'!$J$1:$J$65536,0)),VLOOKUP($C78,'[1]Scheduling Worksheet'!$J$1:$X$65536,14,FALSE),"")</f>
        <v>5:00-Lector</v>
      </c>
      <c r="M78" s="47" t="str">
        <f>IF(ISNUMBER(MATCH($C78,'[1]Scheduling Worksheet'!$K$1:$K$65536,0)),VLOOKUP($C78,'[1]Scheduling Worksheet'!$K$1:$X$65536,13,FALSE),"")</f>
        <v/>
      </c>
      <c r="N78" s="102"/>
      <c r="O78" s="49"/>
      <c r="P78"/>
      <c r="Q78" s="55" t="str">
        <f t="shared" si="43"/>
        <v>5, 9:30</v>
      </c>
      <c r="R78" s="9" t="str">
        <f t="shared" si="44"/>
        <v>Bardeleben, Brittany</v>
      </c>
      <c r="S78" s="47" t="str">
        <f>IF(ISNUMBER(MATCH($C78,'[1]Scheduling Worksheet'!$L$1:$L$65536,0)),VLOOKUP($C78,'[1]Scheduling Worksheet'!$L$1:$X$65536,12,FALSE),"")</f>
        <v>5:00-EM</v>
      </c>
      <c r="T78" s="47" t="str">
        <f>IF(ISNUMBER(MATCH($C78,'[1]Scheduling Worksheet'!$M$1:$M$65536,0)),VLOOKUP($C78,'[1]Scheduling Worksheet'!$M$1:$X$65536,11,FALSE),"")</f>
        <v>5:00-Lector</v>
      </c>
      <c r="U78" s="48" t="str">
        <f>IF(ISNUMBER(MATCH($C78,'[1]Scheduling Worksheet'!$N$1:$N$65536,0)),VLOOKUP($C78,'[1]Scheduling Worksheet'!$N$1:$X$65536,10,FALSE),"")</f>
        <v/>
      </c>
      <c r="V78" s="47" t="str">
        <f>IF(ISNUMBER(MATCH($C78,'[1]Scheduling Worksheet'!$O$1:$O$65536,0)),VLOOKUP($C78,'[1]Scheduling Worksheet'!$O$1:$X$65536,9,FALSE),"")</f>
        <v>5:00-EM</v>
      </c>
      <c r="W78" s="51" t="str">
        <f>IF(ISNUMBER(MATCH($C78,'[1]Scheduling Worksheet'!$P$1:$P$65536,0)),VLOOKUP($C78,'[1]Scheduling Worksheet'!$P$1:$X$65536,8,FALSE),"")</f>
        <v>5:00-EM</v>
      </c>
      <c r="X78" s="51" t="str">
        <f>IF(ISNUMBER(MATCH($C78,'[1]Scheduling Worksheet'!$Q$1:$Q$65536,0)),VLOOKUP($C78,'[1]Scheduling Worksheet'!$Q$1:$X$65536,7,FALSE),"")</f>
        <v>5:00-Lector</v>
      </c>
      <c r="Y78" s="48" t="str">
        <f>IF(ISNUMBER(MATCH($C78,'[1]Scheduling Worksheet'!$R$1:$R$65536,0)),VLOOKUP($C78,'[1]Scheduling Worksheet'!$R$1:$X$65536,6,FALSE),"")</f>
        <v/>
      </c>
      <c r="Z78" s="48" t="str">
        <f>IF(ISNUMBER(MATCH($C78,'[1]Scheduling Worksheet'!$S$1:$S$65536,0)),VLOOKUP($C78,'[1]Scheduling Worksheet'!$S$1:$X$65536,5,FALSE),"")</f>
        <v/>
      </c>
      <c r="AA78" s="228" t="str">
        <f>IF(ISNUMBER(MATCH($C78,'[1]Scheduling Worksheet'!$T$1:$T$65536,0)),VLOOKUP($C78,'[1]Scheduling Worksheet'!$T$1:$X$65536,4,FALSE),"")</f>
        <v/>
      </c>
      <c r="AB78" s="47" t="str">
        <f>IF(ISNUMBER(MATCH($C78,'[1]Scheduling Worksheet'!$U$1:$U$65536,0)),VLOOKUP($C78,'[1]Scheduling Worksheet'!$U$1:$X$65536,3,FALSE),"")</f>
        <v/>
      </c>
      <c r="AC78" s="53" t="str">
        <f>IF(ISNUMBER(MATCH($C78,'[1]Scheduling Worksheet'!$V$1:$V$65536,0)),VLOOKUP($C78,'[1]Scheduling Worksheet'!$V$1:$X$65536,3,FALSE),"")</f>
        <v/>
      </c>
      <c r="AD78" s="18"/>
      <c r="AE78" s="33"/>
      <c r="AF78" s="25" t="str">
        <f t="shared" si="45"/>
        <v>Bardeleben, Brittany</v>
      </c>
      <c r="AG78" s="51" t="str">
        <f t="shared" si="46"/>
        <v>5, 9:30</v>
      </c>
      <c r="AH78" s="43" t="str">
        <f>IF(ISNUMBER(MATCH($C78,[2]LECTORS!$D$1:$D$65546,0)),VLOOKUP($C78,[2]LECTORS!$D$1:$Q$65546,7,FALSE),"")</f>
        <v>512-779-9683</v>
      </c>
      <c r="AI78" s="26" t="str">
        <f>IF($AJ78="y",IF(ISNUMBER(MATCH($C78,[2]LECTORS!$D$1:$D$65546,0)),VLOOKUP($C78,[2]LECTORS!$D$1:$Q$65546,6,FALSE),""),"")</f>
        <v>bratcarter93@hotmail.com</v>
      </c>
      <c r="AJ78" s="27" t="s">
        <v>45</v>
      </c>
      <c r="AK78" s="16">
        <f t="shared" si="47"/>
        <v>4</v>
      </c>
      <c r="AL78" s="14" t="str">
        <f>IF(ISNUMBER(MATCH($C78,[2]LECTORS!$D$1:$D$65546,0)),VLOOKUP($C78,[2]LECTORS!$D$1:$Q$65546,12,FALSE),"")</f>
        <v>8</v>
      </c>
      <c r="AM78" s="16">
        <f t="shared" si="48"/>
        <v>10</v>
      </c>
      <c r="AN78" s="13" t="str">
        <f>IF(ISNUMBER(MATCH($C78,[2]LECTORS!$D$1:$D$65546,0)),VLOOKUP($C78,[2]LECTORS!$D$1:$S$65546,14,FALSE),"")</f>
        <v>EM</v>
      </c>
      <c r="AO78" s="14">
        <f>IF(ISNUMBER(MATCH($C78,[2]LECTORS!$D$1:$D$65546,0)),VLOOKUP($C78,[2]LECTORS!$D$1:$S$65546,15,FALSE),"")</f>
        <v>0</v>
      </c>
      <c r="AP78" s="14" t="str">
        <f>IF(ISNUMBER(MATCH($C78,[2]LECTORS!$D$1:$D$65546,0)),VLOOKUP($C78,[2]LECTORS!$D$1:$S$65546,16,FALSE),"")</f>
        <v>(formerly Brittany Mueller)</v>
      </c>
      <c r="AQ78" s="14" t="str">
        <f>IF(ISNUMBER(MATCH($C78,[2]LECTORS!$D$1:$D$65546,0)),VLOOKUP($C78,[2]LECTORS!$D$1:$Q$65546,6,FALSE),"")</f>
        <v>bratcarter93@hotmail.com</v>
      </c>
      <c r="AR78" s="35" t="str">
        <f>_xlfn.XLOOKUP(C78,'[2]EIM check'!$A:$A,'[2]EIM check'!$C:$C,"none",2)</f>
        <v>Expires 2025/05</v>
      </c>
      <c r="AS78" s="2"/>
      <c r="BA78" s="4" t="str">
        <f t="shared" si="49"/>
        <v>5, 9:30</v>
      </c>
    </row>
    <row r="79" spans="1:85" s="4" customFormat="1" ht="19.95" customHeight="1" x14ac:dyDescent="0.25">
      <c r="A79" s="76">
        <f>_xlfn.XLOOKUP(C79,[2]LECTORS!$D:$D,[2]LECTORS!$Q:$Q,"")</f>
        <v>0</v>
      </c>
      <c r="B79" s="63" t="str">
        <f>IF(ISNUMBER(MATCH($C79,[2]LECTORS!$D$1:$D$65546,0)),VLOOKUP($C79,[2]LECTORS!$D$1:$Q$65546,11,FALSE),"")</f>
        <v>5, 9:30, 11:15,</v>
      </c>
      <c r="C79" s="101" t="s">
        <v>82</v>
      </c>
      <c r="D79" s="103" t="str">
        <f>IF(ISNUMBER(MATCH($C79,'[1]Scheduling Worksheet'!$B$1:$B$65536,0)),VLOOKUP($C79,'[1]Scheduling Worksheet'!$B$1:$X$65536,22,FALSE),"")</f>
        <v/>
      </c>
      <c r="E79" s="48" t="str">
        <f>IF(ISNUMBER(MATCH($C79,'[1]Scheduling Worksheet'!$C$1:$C$65536,0)),VLOOKUP($C79,'[1]Scheduling Worksheet'!$C$1:$X$65536,21,FALSE),"")</f>
        <v/>
      </c>
      <c r="F79" s="47" t="str">
        <f>IF(ISNUMBER(MATCH($C79,'[1]Scheduling Worksheet'!$D$1:$D$65536,0)),VLOOKUP($C79,'[1]Scheduling Worksheet'!$D$1:$X$65536,20,FALSE),"")</f>
        <v>5:00-Lector</v>
      </c>
      <c r="G79" s="48" t="str">
        <f>IF(ISNUMBER(MATCH($C79,'[1]Scheduling Worksheet'!$E$1:$E$65536,0)),VLOOKUP($C79,'[1]Scheduling Worksheet'!$E$1:$X$65536,19,FALSE),"")</f>
        <v/>
      </c>
      <c r="H79" s="228" t="str">
        <f>IF(ISNUMBER(MATCH($C79,'[1]Scheduling Worksheet'!$F$1:$F$65536,0)),VLOOKUP($C79,'[1]Scheduling Worksheet'!$F$1:$X$65536,19,FALSE),"")</f>
        <v/>
      </c>
      <c r="I79" s="47" t="str">
        <f>IF(ISNUMBER(MATCH($C79,'[1]Scheduling Worksheet'!$G$1:$G$65536,0)),VLOOKUP($C79,'[1]Scheduling Worksheet'!$G$1:$X$65536,17,FALSE),"")</f>
        <v/>
      </c>
      <c r="J79" s="47" t="str">
        <f>IF(ISNUMBER(MATCH($C79,'[1]Scheduling Worksheet'!$H$1:$H$65536,0)),VLOOKUP($C79,'[1]Scheduling Worksheet'!$H$1:$X$65536,16,FALSE),"")</f>
        <v>5:00-Lector</v>
      </c>
      <c r="K79" s="47" t="str">
        <f>IF(ISNUMBER(MATCH($C79,'[1]Scheduling Worksheet'!$I$1:$I$65536,0)),VLOOKUP($C79,'[1]Scheduling Worksheet'!$I$1:$X$65536,15,FALSE),"")</f>
        <v/>
      </c>
      <c r="L79" s="47" t="str">
        <f>IF(ISNUMBER(MATCH($C79,'[1]Scheduling Worksheet'!$J$1:$J$65536,0)),VLOOKUP($C79,'[1]Scheduling Worksheet'!$J$1:$X$65536,14,FALSE),"")</f>
        <v>5:00-Lector</v>
      </c>
      <c r="M79" s="47" t="str">
        <f>IF(ISNUMBER(MATCH($C79,'[1]Scheduling Worksheet'!$K$1:$K$65536,0)),VLOOKUP($C79,'[1]Scheduling Worksheet'!$K$1:$X$65536,13,FALSE),"")</f>
        <v/>
      </c>
      <c r="N79" s="102"/>
      <c r="O79" s="49"/>
      <c r="P79"/>
      <c r="Q79" s="55" t="str">
        <f t="shared" si="43"/>
        <v>5, 9:30, 11:15,</v>
      </c>
      <c r="R79" s="9" t="str">
        <f t="shared" si="44"/>
        <v>Streit, Emma</v>
      </c>
      <c r="S79" s="47" t="str">
        <f>IF(ISNUMBER(MATCH($C79,'[1]Scheduling Worksheet'!$L$1:$L$65536,0)),VLOOKUP($C79,'[1]Scheduling Worksheet'!$L$1:$X$65536,12,FALSE),"")</f>
        <v/>
      </c>
      <c r="T79" s="48" t="str">
        <f>IF(ISNUMBER(MATCH($C79,'[1]Scheduling Worksheet'!$M$1:$M$65536,0)),VLOOKUP($C79,'[1]Scheduling Worksheet'!$M$1:$X$65536,11,FALSE),"")</f>
        <v/>
      </c>
      <c r="U79" s="48" t="str">
        <f>IF(ISNUMBER(MATCH($C79,'[1]Scheduling Worksheet'!$N$1:$N$65536,0)),VLOOKUP($C79,'[1]Scheduling Worksheet'!$N$1:$X$65536,10,FALSE),"")</f>
        <v/>
      </c>
      <c r="V79" s="47" t="str">
        <f>IF(ISNUMBER(MATCH($C79,'[1]Scheduling Worksheet'!$O$1:$O$65536,0)),VLOOKUP($C79,'[1]Scheduling Worksheet'!$O$1:$X$65536,9,FALSE),"")</f>
        <v/>
      </c>
      <c r="W79" s="51" t="str">
        <f>IF(ISNUMBER(MATCH($C79,'[1]Scheduling Worksheet'!$P$1:$P$65536,0)),VLOOKUP($C79,'[1]Scheduling Worksheet'!$P$1:$X$65536,8,FALSE),"")</f>
        <v>5:00-Lector</v>
      </c>
      <c r="X79" s="64" t="str">
        <f>IF(ISNUMBER(MATCH($C79,'[1]Scheduling Worksheet'!$Q$1:$Q$65536,0)),VLOOKUP($C79,'[1]Scheduling Worksheet'!$Q$1:$X$65536,7,FALSE),"")</f>
        <v/>
      </c>
      <c r="Y79" s="47" t="str">
        <f>IF(ISNUMBER(MATCH($C79,'[1]Scheduling Worksheet'!$R$1:$R$65536,0)),VLOOKUP($C79,'[1]Scheduling Worksheet'!$R$1:$X$65536,6,FALSE),"")</f>
        <v>5:00-Lector</v>
      </c>
      <c r="Z79" s="47" t="str">
        <f>IF(ISNUMBER(MATCH($C79,'[1]Scheduling Worksheet'!$S$1:$S$65536,0)),VLOOKUP($C79,'[1]Scheduling Worksheet'!$S$1:$X$65536,5,FALSE),"")</f>
        <v/>
      </c>
      <c r="AA79" s="228" t="str">
        <f>IF(ISNUMBER(MATCH($C79,'[1]Scheduling Worksheet'!$T$1:$T$65536,0)),VLOOKUP($C79,'[1]Scheduling Worksheet'!$T$1:$X$65536,4,FALSE),"")</f>
        <v/>
      </c>
      <c r="AB79" s="47" t="str">
        <f>IF(ISNUMBER(MATCH($C79,'[1]Scheduling Worksheet'!$U$1:$U$65536,0)),VLOOKUP($C79,'[1]Scheduling Worksheet'!$U$1:$X$65536,3,FALSE),"")</f>
        <v/>
      </c>
      <c r="AC79" s="53" t="str">
        <f>IF(ISNUMBER(MATCH($C79,'[1]Scheduling Worksheet'!$V$1:$V$65536,0)),VLOOKUP($C79,'[1]Scheduling Worksheet'!$V$1:$X$65536,3,FALSE),"")</f>
        <v/>
      </c>
      <c r="AD79" s="18"/>
      <c r="AE79" s="33"/>
      <c r="AF79" s="25" t="str">
        <f t="shared" si="45"/>
        <v>Streit, Emma</v>
      </c>
      <c r="AG79" s="51" t="str">
        <f t="shared" si="46"/>
        <v>5, 9:30, 11:15,</v>
      </c>
      <c r="AH79" s="43" t="str">
        <f>IF(ISNUMBER(MATCH($C79,[2]LECTORS!$D$1:$D$65546,0)),VLOOKUP($C79,[2]LECTORS!$D$1:$Q$65546,7,FALSE),"")</f>
        <v>404-578-9621</v>
      </c>
      <c r="AI79" s="26" t="str">
        <f>IF($AJ79="y",IF(ISNUMBER(MATCH($C79,[2]LECTORS!$D$1:$D$65546,0)),VLOOKUP($C79,[2]LECTORS!$D$1:$Q$65546,6,FALSE),""),"")</f>
        <v>emmagstreit@gmail.com</v>
      </c>
      <c r="AJ79" s="27" t="s">
        <v>45</v>
      </c>
      <c r="AK79" s="16">
        <f t="shared" si="47"/>
        <v>5</v>
      </c>
      <c r="AL79" s="14" t="str">
        <f>IF(ISNUMBER(MATCH($C79,[2]LECTORS!$D$1:$D$65546,0)),VLOOKUP($C79,[2]LECTORS!$D$1:$Q$65546,12,FALSE),"")</f>
        <v>s</v>
      </c>
      <c r="AM79" s="16">
        <f t="shared" si="48"/>
        <v>5</v>
      </c>
      <c r="AN79" s="13">
        <f>IF(ISNUMBER(MATCH($C79,[2]LECTORS!$D$1:$D$65546,0)),VLOOKUP($C79,[2]LECTORS!$D$1:$S$65546,14,FALSE),"")</f>
        <v>0</v>
      </c>
      <c r="AO79" s="14">
        <f>IF(ISNUMBER(MATCH($C79,[2]LECTORS!$D$1:$D$65546,0)),VLOOKUP($C79,[2]LECTORS!$D$1:$S$65546,15,FALSE),"")</f>
        <v>0</v>
      </c>
      <c r="AP79" s="14">
        <f>IF(ISNUMBER(MATCH($C79,[2]LECTORS!$D$1:$D$65546,0)),VLOOKUP($C79,[2]LECTORS!$D$1:$S$65546,16,FALSE),"")</f>
        <v>0</v>
      </c>
      <c r="AQ79" s="14" t="str">
        <f>IF(ISNUMBER(MATCH($C79,[2]LECTORS!$D$1:$D$65546,0)),VLOOKUP($C79,[2]LECTORS!$D$1:$Q$65546,6,FALSE),"")</f>
        <v>emmagstreit@gmail.com</v>
      </c>
      <c r="AR79" s="35" t="str">
        <f>_xlfn.XLOOKUP(C79,'[2]EIM check'!$A:$A,'[2]EIM check'!$C:$C,"none",2)</f>
        <v>Expires 2025/07</v>
      </c>
      <c r="AS79" s="2"/>
      <c r="BA79" s="4" t="str">
        <f t="shared" si="49"/>
        <v>LEC</v>
      </c>
    </row>
    <row r="80" spans="1:85" s="4" customFormat="1" ht="19.95" customHeight="1" x14ac:dyDescent="0.25">
      <c r="A80" s="76" t="str">
        <f>_xlfn.XLOOKUP(C80,[2]LECTORS!$D:$D,[2]LECTORS!$Q:$Q,"")</f>
        <v>EM, Sacristan</v>
      </c>
      <c r="B80" s="63" t="str">
        <f>IF(ISNUMBER(MATCH($C80,[2]LECTORS!$D$1:$D$65546,0)),VLOOKUP($C80,[2]LECTORS!$D$1:$Q$65546,11,FALSE),"")</f>
        <v>5, Vg</v>
      </c>
      <c r="C80" s="99" t="s">
        <v>10</v>
      </c>
      <c r="D80" s="103" t="str">
        <f>IF(ISNUMBER(MATCH($C80,'[1]Scheduling Worksheet'!$B$1:$B$65536,0)),VLOOKUP($C80,'[1]Scheduling Worksheet'!$B$1:$X$65536,22,FALSE),"")</f>
        <v>5:00-Lector</v>
      </c>
      <c r="E80" s="47" t="str">
        <f>IF(ISNUMBER(MATCH($C80,'[1]Scheduling Worksheet'!$C$1:$C$65536,0)),VLOOKUP($C80,'[1]Scheduling Worksheet'!$C$1:$X$65536,21,FALSE),"")</f>
        <v>5:00-EM</v>
      </c>
      <c r="F80" s="48" t="str">
        <f>IF(ISNUMBER(MATCH($C80,'[1]Scheduling Worksheet'!$D$1:$D$65536,0)),VLOOKUP($C80,'[1]Scheduling Worksheet'!$D$1:$X$65536,20,FALSE),"")</f>
        <v/>
      </c>
      <c r="G80" s="48" t="str">
        <f>IF(ISNUMBER(MATCH($C80,'[1]Scheduling Worksheet'!$E$1:$E$65536,0)),VLOOKUP($C80,'[1]Scheduling Worksheet'!$E$1:$X$65536,19,FALSE),"")</f>
        <v/>
      </c>
      <c r="H80" s="228" t="str">
        <f>IF(ISNUMBER(MATCH($C80,'[1]Scheduling Worksheet'!$F$1:$F$65536,0)),VLOOKUP($C80,'[1]Scheduling Worksheet'!$F$1:$X$65536,19,FALSE),"")</f>
        <v/>
      </c>
      <c r="I80" s="47" t="str">
        <f>IF(ISNUMBER(MATCH($C80,'[1]Scheduling Worksheet'!$G$1:$G$65536,0)),VLOOKUP($C80,'[1]Scheduling Worksheet'!$G$1:$X$65536,17,FALSE),"")</f>
        <v>5:00-Lector</v>
      </c>
      <c r="J80" s="47" t="str">
        <f>IF(ISNUMBER(MATCH($C80,'[1]Scheduling Worksheet'!$H$1:$H$65536,0)),VLOOKUP($C80,'[1]Scheduling Worksheet'!$H$1:$X$65536,16,FALSE),"")</f>
        <v>5:00-EM</v>
      </c>
      <c r="K80" s="47" t="str">
        <f>IF(ISNUMBER(MATCH($C80,'[1]Scheduling Worksheet'!$I$1:$I$65536,0)),VLOOKUP($C80,'[1]Scheduling Worksheet'!$I$1:$X$65536,15,FALSE),"")</f>
        <v/>
      </c>
      <c r="L80" s="47" t="str">
        <f>IF(ISNUMBER(MATCH($C80,'[1]Scheduling Worksheet'!$J$1:$J$65536,0)),VLOOKUP($C80,'[1]Scheduling Worksheet'!$J$1:$X$65536,14,FALSE),"")</f>
        <v>5:00-EM</v>
      </c>
      <c r="M80" s="47" t="str">
        <f>IF(ISNUMBER(MATCH($C80,'[1]Scheduling Worksheet'!$K$1:$K$65536,0)),VLOOKUP($C80,'[1]Scheduling Worksheet'!$K$1:$X$65536,13,FALSE),"")</f>
        <v>5:00-Lector</v>
      </c>
      <c r="N80" s="102"/>
      <c r="O80" s="49"/>
      <c r="P80"/>
      <c r="Q80" s="55" t="str">
        <f t="shared" si="43"/>
        <v>5, Vg</v>
      </c>
      <c r="R80" s="9" t="str">
        <f t="shared" si="44"/>
        <v>Rockwell, Dorcas</v>
      </c>
      <c r="S80" s="47" t="str">
        <f>IF(ISNUMBER(MATCH($C80,'[1]Scheduling Worksheet'!$L$1:$L$65536,0)),VLOOKUP($C80,'[1]Scheduling Worksheet'!$L$1:$X$65536,12,FALSE),"")</f>
        <v/>
      </c>
      <c r="T80" s="47" t="str">
        <f>IF(ISNUMBER(MATCH($C80,'[1]Scheduling Worksheet'!$M$1:$M$65536,0)),VLOOKUP($C80,'[1]Scheduling Worksheet'!$M$1:$X$65536,11,FALSE),"")</f>
        <v>5:00-EM</v>
      </c>
      <c r="U80" s="47" t="str">
        <f>IF(ISNUMBER(MATCH($C80,'[1]Scheduling Worksheet'!$N$1:$N$65536,0)),VLOOKUP($C80,'[1]Scheduling Worksheet'!$N$1:$X$65536,10,FALSE),"")</f>
        <v>5:00-EM</v>
      </c>
      <c r="V80" s="47" t="str">
        <f>IF(ISNUMBER(MATCH($C80,'[1]Scheduling Worksheet'!$O$1:$O$65536,0)),VLOOKUP($C80,'[1]Scheduling Worksheet'!$O$1:$X$65536,9,FALSE),"")</f>
        <v>5:00-Lector</v>
      </c>
      <c r="W80" s="51" t="str">
        <f>IF(ISNUMBER(MATCH($C80,'[1]Scheduling Worksheet'!$P$1:$P$65536,0)),VLOOKUP($C80,'[1]Scheduling Worksheet'!$P$1:$X$65536,8,FALSE),"")</f>
        <v/>
      </c>
      <c r="X80" s="51" t="str">
        <f>IF(ISNUMBER(MATCH($C80,'[1]Scheduling Worksheet'!$Q$1:$Q$65536,0)),VLOOKUP($C80,'[1]Scheduling Worksheet'!$Q$1:$X$65536,7,FALSE),"")</f>
        <v>5:00-EM</v>
      </c>
      <c r="Y80" s="47" t="str">
        <f>IF(ISNUMBER(MATCH($C80,'[1]Scheduling Worksheet'!$R$1:$R$65536,0)),VLOOKUP($C80,'[1]Scheduling Worksheet'!$R$1:$X$65536,6,FALSE),"")</f>
        <v>5:00-EM</v>
      </c>
      <c r="Z80" s="47" t="str">
        <f>IF(ISNUMBER(MATCH($C80,'[1]Scheduling Worksheet'!$S$1:$S$65536,0)),VLOOKUP($C80,'[1]Scheduling Worksheet'!$S$1:$X$65536,5,FALSE),"")</f>
        <v>5:00-Lector</v>
      </c>
      <c r="AA80" s="228" t="str">
        <f>IF(ISNUMBER(MATCH($C80,'[1]Scheduling Worksheet'!$T$1:$T$65536,0)),VLOOKUP($C80,'[1]Scheduling Worksheet'!$T$1:$X$65536,4,FALSE),"")</f>
        <v/>
      </c>
      <c r="AB80" s="47" t="str">
        <f>IF(ISNUMBER(MATCH($C80,'[1]Scheduling Worksheet'!$U$1:$U$65536,0)),VLOOKUP($C80,'[1]Scheduling Worksheet'!$U$1:$X$65536,3,FALSE),"")</f>
        <v/>
      </c>
      <c r="AC80" s="53" t="str">
        <f>IF(ISNUMBER(MATCH($C80,'[1]Scheduling Worksheet'!$V$1:$V$65536,0)),VLOOKUP($C80,'[1]Scheduling Worksheet'!$V$1:$X$65536,3,FALSE),"")</f>
        <v/>
      </c>
      <c r="AD80" s="18"/>
      <c r="AE80" s="33"/>
      <c r="AF80" s="25" t="str">
        <f t="shared" si="45"/>
        <v>Rockwell, Dorcas</v>
      </c>
      <c r="AG80" s="51" t="str">
        <f t="shared" si="46"/>
        <v>5, Vg</v>
      </c>
      <c r="AH80" s="43" t="str">
        <f>IF(ISNUMBER(MATCH($C80,[2]LECTORS!$D$1:$D$65546,0)),VLOOKUP($C80,[2]LECTORS!$D$1:$Q$65546,7,FALSE),"")</f>
        <v>512-282-4283</v>
      </c>
      <c r="AI80" s="26" t="str">
        <f>IF($AJ80="y",IF(ISNUMBER(MATCH($C80,[2]LECTORS!$D$1:$D$65546,0)),VLOOKUP($C80,[2]LECTORS!$D$1:$Q$65546,6,FALSE),""),"")</f>
        <v/>
      </c>
      <c r="AJ80" s="27"/>
      <c r="AK80" s="16">
        <f t="shared" si="47"/>
        <v>4</v>
      </c>
      <c r="AL80" s="14">
        <f>IF(ISNUMBER(MATCH($C80,[2]LECTORS!$D$1:$D$65546,0)),VLOOKUP($C80,[2]LECTORS!$D$1:$Q$65546,12,FALSE),"")</f>
        <v>8</v>
      </c>
      <c r="AM80" s="16">
        <f t="shared" si="48"/>
        <v>11</v>
      </c>
      <c r="AN80" s="13" t="str">
        <f>IF(ISNUMBER(MATCH($C80,[2]LECTORS!$D$1:$D$65546,0)),VLOOKUP($C80,[2]LECTORS!$D$1:$S$65546,14,FALSE),"")</f>
        <v>EM, Sacristan</v>
      </c>
      <c r="AO80" s="14">
        <f>IF(ISNUMBER(MATCH($C80,[2]LECTORS!$D$1:$D$65546,0)),VLOOKUP($C80,[2]LECTORS!$D$1:$S$65546,15,FALSE),"")</f>
        <v>0</v>
      </c>
      <c r="AP80" s="14">
        <f>IF(ISNUMBER(MATCH($C80,[2]LECTORS!$D$1:$D$65546,0)),VLOOKUP($C80,[2]LECTORS!$D$1:$S$65546,16,FALSE),"")</f>
        <v>0</v>
      </c>
      <c r="AQ80" s="14" t="str">
        <f>IF(ISNUMBER(MATCH($C80,[2]LECTORS!$D$1:$D$65546,0)),VLOOKUP($C80,[2]LECTORS!$D$1:$Q$65546,6,FALSE),"")</f>
        <v>lilajaneisabelle@yahoo.com</v>
      </c>
      <c r="AR80" s="35" t="str">
        <f>_xlfn.XLOOKUP(C80,'[2]EIM check'!$A:$A,'[2]EIM check'!$C:$C,"none",2)</f>
        <v>Expires 2026/05</v>
      </c>
      <c r="AS80" s="2"/>
      <c r="BA80" s="4" t="str">
        <f t="shared" si="49"/>
        <v>LEC</v>
      </c>
    </row>
    <row r="81" spans="1:85" s="4" customFormat="1" ht="19.95" customHeight="1" x14ac:dyDescent="0.3">
      <c r="A81" s="76">
        <f>_xlfn.XLOOKUP(C81,[2]LECTORS!$D:$D,[2]LECTORS!$Q:$Q,"")</f>
        <v>0</v>
      </c>
      <c r="B81" s="63" t="str">
        <f>IF(ISNUMBER(MATCH($C81,[2]LECTORS!$D$1:$D$65546,0)),VLOOKUP($C81,[2]LECTORS!$D$1:$Q$65546,11,FALSE),"")</f>
        <v>5, Vg, or any English</v>
      </c>
      <c r="C81" s="197" t="s">
        <v>102</v>
      </c>
      <c r="D81" s="103" t="str">
        <f>IF(ISNUMBER(MATCH($C81,'[1]Scheduling Worksheet'!$B$1:$B$65536,0)),VLOOKUP($C81,'[1]Scheduling Worksheet'!$B$1:$X$65536,22,FALSE),"")</f>
        <v/>
      </c>
      <c r="E81" s="48" t="str">
        <f>IF(ISNUMBER(MATCH($C81,'[1]Scheduling Worksheet'!$C$1:$C$65536,0)),VLOOKUP($C81,'[1]Scheduling Worksheet'!$C$1:$X$65536,21,FALSE),"")</f>
        <v/>
      </c>
      <c r="F81" s="47" t="str">
        <f>IF(ISNUMBER(MATCH($C81,'[1]Scheduling Worksheet'!$D$1:$D$65536,0)),VLOOKUP($C81,'[1]Scheduling Worksheet'!$D$1:$X$65536,20,FALSE),"")</f>
        <v>5:00-Lector</v>
      </c>
      <c r="G81" s="47" t="str">
        <f>IF(ISNUMBER(MATCH($C81,'[1]Scheduling Worksheet'!$E$1:$E$65536,0)),VLOOKUP($C81,'[1]Scheduling Worksheet'!$E$1:$X$65536,19,FALSE),"")</f>
        <v/>
      </c>
      <c r="H81" s="228" t="str">
        <f>IF(ISNUMBER(MATCH($C81,'[1]Scheduling Worksheet'!$F$1:$F$65536,0)),VLOOKUP($C81,'[1]Scheduling Worksheet'!$F$1:$X$65536,19,FALSE),"")</f>
        <v/>
      </c>
      <c r="I81" s="47" t="str">
        <f>IF(ISNUMBER(MATCH($C81,'[1]Scheduling Worksheet'!$G$1:$G$65536,0)),VLOOKUP($C81,'[1]Scheduling Worksheet'!$G$1:$X$65536,17,FALSE),"")</f>
        <v/>
      </c>
      <c r="J81" s="47" t="str">
        <f>IF(ISNUMBER(MATCH($C81,'[1]Scheduling Worksheet'!$H$1:$H$65536,0)),VLOOKUP($C81,'[1]Scheduling Worksheet'!$H$1:$X$65536,16,FALSE),"")</f>
        <v>5:00-Lector</v>
      </c>
      <c r="K81" s="47" t="str">
        <f>IF(ISNUMBER(MATCH($C81,'[1]Scheduling Worksheet'!$I$1:$I$65536,0)),VLOOKUP($C81,'[1]Scheduling Worksheet'!$I$1:$X$65536,15,FALSE),"")</f>
        <v/>
      </c>
      <c r="L81" s="47" t="str">
        <f>IF(ISNUMBER(MATCH($C81,'[1]Scheduling Worksheet'!$J$1:$J$65536,0)),VLOOKUP($C81,'[1]Scheduling Worksheet'!$J$1:$X$65536,14,FALSE),"")</f>
        <v/>
      </c>
      <c r="M81" s="48" t="str">
        <f>IF(ISNUMBER(MATCH($C81,'[1]Scheduling Worksheet'!$K$1:$K$65536,0)),VLOOKUP($C81,'[1]Scheduling Worksheet'!$K$1:$X$65536,13,FALSE),"")</f>
        <v/>
      </c>
      <c r="N81" s="102"/>
      <c r="O81" s="49"/>
      <c r="P81"/>
      <c r="Q81" s="55" t="str">
        <f t="shared" si="43"/>
        <v>5, Vg, or any English</v>
      </c>
      <c r="R81" s="9" t="str">
        <f t="shared" si="44"/>
        <v>Oldmixion, Douglas</v>
      </c>
      <c r="S81" s="47" t="str">
        <f>IF(ISNUMBER(MATCH($C81,'[1]Scheduling Worksheet'!$L$1:$L$65536,0)),VLOOKUP($C81,'[1]Scheduling Worksheet'!$L$1:$X$65536,12,FALSE),"")</f>
        <v>5:00-Lector</v>
      </c>
      <c r="T81" s="47" t="str">
        <f>IF(ISNUMBER(MATCH($C81,'[1]Scheduling Worksheet'!$M$1:$M$65536,0)),VLOOKUP($C81,'[1]Scheduling Worksheet'!$M$1:$X$65536,11,FALSE),"")</f>
        <v/>
      </c>
      <c r="U81" s="47" t="str">
        <f>IF(ISNUMBER(MATCH($C81,'[1]Scheduling Worksheet'!$N$1:$N$65536,0)),VLOOKUP($C81,'[1]Scheduling Worksheet'!$N$1:$X$65536,10,FALSE),"")</f>
        <v>5:00-Lector</v>
      </c>
      <c r="V81" s="47" t="str">
        <f>IF(ISNUMBER(MATCH($C81,'[1]Scheduling Worksheet'!$O$1:$O$65536,0)),VLOOKUP($C81,'[1]Scheduling Worksheet'!$O$1:$X$65536,9,FALSE),"")</f>
        <v/>
      </c>
      <c r="W81" s="51" t="str">
        <f>IF(ISNUMBER(MATCH($C81,'[1]Scheduling Worksheet'!$P$1:$P$65536,0)),VLOOKUP($C81,'[1]Scheduling Worksheet'!$P$1:$X$65536,8,FALSE),"")</f>
        <v>5:00-Lector</v>
      </c>
      <c r="X81" s="51" t="str">
        <f>IF(ISNUMBER(MATCH($C81,'[1]Scheduling Worksheet'!$Q$1:$Q$65536,0)),VLOOKUP($C81,'[1]Scheduling Worksheet'!$Q$1:$X$65536,7,FALSE),"")</f>
        <v/>
      </c>
      <c r="Y81" s="47" t="str">
        <f>IF(ISNUMBER(MATCH($C81,'[1]Scheduling Worksheet'!$R$1:$R$65536,0)),VLOOKUP($C81,'[1]Scheduling Worksheet'!$R$1:$X$65536,6,FALSE),"")</f>
        <v/>
      </c>
      <c r="Z81" s="48" t="str">
        <f>IF(ISNUMBER(MATCH($C81,'[1]Scheduling Worksheet'!$S$1:$S$65536,0)),VLOOKUP($C81,'[1]Scheduling Worksheet'!$S$1:$X$65536,5,FALSE),"")</f>
        <v/>
      </c>
      <c r="AA81" s="228" t="str">
        <f>IF(ISNUMBER(MATCH($C81,'[1]Scheduling Worksheet'!$T$1:$T$65536,0)),VLOOKUP($C81,'[1]Scheduling Worksheet'!$T$1:$X$65536,4,FALSE),"")</f>
        <v/>
      </c>
      <c r="AB81" s="47" t="str">
        <f>IF(ISNUMBER(MATCH(#REF!,'[1]Scheduling Worksheet'!$U$1:$U$65536,0)),VLOOKUP(#REF!,'[1]Scheduling Worksheet'!$U$1:$X$65536,3,FALSE),"")</f>
        <v/>
      </c>
      <c r="AC81" s="53" t="str">
        <f>IF(ISNUMBER(MATCH(#REF!,'[1]Scheduling Worksheet'!$V$1:$V$65536,0)),VLOOKUP(#REF!,'[1]Scheduling Worksheet'!$V$1:$X$65536,3,FALSE),"")</f>
        <v/>
      </c>
      <c r="AD81" s="18"/>
      <c r="AE81" s="33"/>
      <c r="AF81" s="25" t="str">
        <f t="shared" si="45"/>
        <v>Oldmixion, Douglas</v>
      </c>
      <c r="AG81" s="51" t="str">
        <f t="shared" si="46"/>
        <v>5, Vg, or any English</v>
      </c>
      <c r="AH81" s="43" t="str">
        <f>IF(ISNUMBER(MATCH($C81,[2]LECTORS!$D$1:$D$65546,0)),VLOOKUP($C81,[2]LECTORS!$D$1:$Q$65546,7,FALSE),"")</f>
        <v>512-415-6960</v>
      </c>
      <c r="AI81" s="26" t="str">
        <f>IF($AJ81="y",IF(ISNUMBER(MATCH($C81,[2]LECTORS!$D$1:$D$65546,0)),VLOOKUP($C81,[2]LECTORS!$D$1:$Q$65546,6,FALSE),""),"")</f>
        <v>deo@austin.rr.com deo1958@gmail.com</v>
      </c>
      <c r="AJ81" s="27" t="s">
        <v>45</v>
      </c>
      <c r="AK81" s="16">
        <f t="shared" si="47"/>
        <v>5</v>
      </c>
      <c r="AL81" s="14">
        <f>IF(ISNUMBER(MATCH($C81,[2]LECTORS!$D$1:$D$65546,0)),VLOOKUP($C81,[2]LECTORS!$D$1:$Q$65546,12,FALSE),"")</f>
        <v>0</v>
      </c>
      <c r="AM81" s="16">
        <f t="shared" si="48"/>
        <v>5</v>
      </c>
      <c r="AN81" s="13">
        <f>IF(ISNUMBER(MATCH($C81,[2]LECTORS!$D$1:$D$65546,0)),VLOOKUP($C81,[2]LECTORS!$D$1:$S$65546,14,FALSE),"")</f>
        <v>0</v>
      </c>
      <c r="AO81" s="14">
        <f>IF(ISNUMBER(MATCH($C81,[2]LECTORS!$D$1:$D$65546,0)),VLOOKUP($C81,[2]LECTORS!$D$1:$S$65546,15,FALSE),"")</f>
        <v>0</v>
      </c>
      <c r="AP81" s="14">
        <f>IF(ISNUMBER(MATCH($C81,[2]LECTORS!$D$1:$D$65546,0)),VLOOKUP($C81,[2]LECTORS!$D$1:$S$65546,16,FALSE),"")</f>
        <v>0</v>
      </c>
      <c r="AQ81" s="14" t="str">
        <f>IF(ISNUMBER(MATCH($C81,[2]LECTORS!$D$1:$D$65546,0)),VLOOKUP($C81,[2]LECTORS!$D$1:$Q$65546,6,FALSE),"")</f>
        <v>deo@austin.rr.com deo1958@gmail.com</v>
      </c>
      <c r="AR81" s="35" t="str">
        <f>_xlfn.XLOOKUP(C81,'[2]EIM check'!$A:$A,'[2]EIM check'!$C:$C,"none",2)</f>
        <v>Expires 2025/10</v>
      </c>
      <c r="AS81" s="2"/>
      <c r="BA81" s="4" t="str">
        <f t="shared" si="49"/>
        <v>LEC</v>
      </c>
    </row>
    <row r="82" spans="1:85" s="247" customFormat="1" ht="7.2" customHeight="1" x14ac:dyDescent="0.3">
      <c r="A82" s="224"/>
      <c r="B82" s="225"/>
      <c r="C82" s="226"/>
      <c r="D82" s="227"/>
      <c r="E82" s="228"/>
      <c r="F82" s="228"/>
      <c r="G82" s="228"/>
      <c r="H82" s="228"/>
      <c r="I82" s="228"/>
      <c r="J82" s="229"/>
      <c r="K82" s="228"/>
      <c r="L82" s="228"/>
      <c r="M82" s="228"/>
      <c r="N82" s="230"/>
      <c r="O82" s="231"/>
      <c r="P82" s="232"/>
      <c r="Q82" s="233"/>
      <c r="R82" s="234"/>
      <c r="S82" s="228"/>
      <c r="T82" s="228"/>
      <c r="U82" s="228"/>
      <c r="V82" s="228"/>
      <c r="W82" s="235"/>
      <c r="X82" s="235"/>
      <c r="Y82" s="228"/>
      <c r="Z82" s="228"/>
      <c r="AA82" s="228"/>
      <c r="AB82" s="228"/>
      <c r="AC82" s="236"/>
      <c r="AD82" s="237"/>
      <c r="AE82" s="238"/>
      <c r="AF82" s="239"/>
      <c r="AG82" s="235"/>
      <c r="AH82" s="225"/>
      <c r="AI82" s="240"/>
      <c r="AJ82" s="241"/>
      <c r="AK82" s="242"/>
      <c r="AL82" s="243"/>
      <c r="AM82" s="242"/>
      <c r="AN82" s="244"/>
      <c r="AO82" s="243"/>
      <c r="AP82" s="243"/>
      <c r="AQ82" s="243"/>
      <c r="AR82" s="245"/>
      <c r="AS82" s="246"/>
    </row>
    <row r="83" spans="1:85" s="4" customFormat="1" ht="19.95" customHeight="1" x14ac:dyDescent="0.25">
      <c r="A83" s="76">
        <f>_xlfn.XLOOKUP(C83,[2]LECTORS!$D:$D,[2]LECTORS!$Q:$Q,"")</f>
        <v>0</v>
      </c>
      <c r="B83" s="63" t="str">
        <f>IF(ISNUMBER(MATCH($C83,[2]LECTORS!$D$1:$D$65546,0)),VLOOKUP($C83,[2]LECTORS!$D$1:$Q$65546,11,FALSE),"")</f>
        <v>9:30, 5,</v>
      </c>
      <c r="C83" s="36" t="s">
        <v>25</v>
      </c>
      <c r="D83" s="103" t="str">
        <f>IF(ISNUMBER(MATCH($C83,'[1]Scheduling Worksheet'!$B$1:$B$65536,0)),VLOOKUP($C83,'[1]Scheduling Worksheet'!$B$1:$X$65536,22,FALSE),"")</f>
        <v/>
      </c>
      <c r="E83" s="48" t="str">
        <f>IF(ISNUMBER(MATCH($C83,'[1]Scheduling Worksheet'!$C$1:$C$65536,0)),VLOOKUP($C83,'[1]Scheduling Worksheet'!$C$1:$X$65536,21,FALSE),"")</f>
        <v/>
      </c>
      <c r="F83" s="48" t="str">
        <f>IF(ISNUMBER(MATCH($C83,'[1]Scheduling Worksheet'!$D$1:$D$65536,0)),VLOOKUP($C83,'[1]Scheduling Worksheet'!$D$1:$X$65536,20,FALSE),"")</f>
        <v/>
      </c>
      <c r="G83" s="48" t="str">
        <f>IF(ISNUMBER(MATCH($C83,'[1]Scheduling Worksheet'!$E$1:$E$65536,0)),VLOOKUP($C83,'[1]Scheduling Worksheet'!$E$1:$X$65536,19,FALSE),"")</f>
        <v/>
      </c>
      <c r="H83" s="228" t="str">
        <f>IF(ISNUMBER(MATCH($C83,'[1]Scheduling Worksheet'!$F$1:$F$65536,0)),VLOOKUP($C83,'[1]Scheduling Worksheet'!$F$1:$X$65536,19,FALSE),"")</f>
        <v/>
      </c>
      <c r="I83" s="47" t="str">
        <f>IF(ISNUMBER(MATCH($C83,'[1]Scheduling Worksheet'!$G$1:$G$65536,0)),VLOOKUP($C83,'[1]Scheduling Worksheet'!$G$1:$X$65536,17,FALSE),"")</f>
        <v/>
      </c>
      <c r="J83" s="52" t="str">
        <f>IF(ISNUMBER(MATCH($C83,'[1]Scheduling Worksheet'!$H$1:$H$65536,0)),VLOOKUP($C83,'[1]Scheduling Worksheet'!$H$1:$X$65536,16,FALSE),"")</f>
        <v/>
      </c>
      <c r="K83" s="47" t="str">
        <f>IF(ISNUMBER(MATCH($C83,'[1]Scheduling Worksheet'!$I$1:$I$65536,0)),VLOOKUP($C83,'[1]Scheduling Worksheet'!$I$1:$X$65536,15,FALSE),"")</f>
        <v>9:30-Lector</v>
      </c>
      <c r="L83" s="47" t="str">
        <f>IF(ISNUMBER(MATCH($C83,'[1]Scheduling Worksheet'!$J$1:$J$65536,0)),VLOOKUP($C83,'[1]Scheduling Worksheet'!$J$1:$X$65536,14,FALSE),"")</f>
        <v/>
      </c>
      <c r="M83" s="47" t="str">
        <f>IF(ISNUMBER(MATCH($C83,'[1]Scheduling Worksheet'!$K$1:$K$65536,0)),VLOOKUP($C83,'[1]Scheduling Worksheet'!$K$1:$X$65536,13,FALSE),"")</f>
        <v/>
      </c>
      <c r="N83" s="102"/>
      <c r="O83" s="49"/>
      <c r="P83"/>
      <c r="Q83" s="55" t="str">
        <f t="shared" ref="Q83:Q89" si="50">$B83</f>
        <v>9:30, 5,</v>
      </c>
      <c r="R83" s="9" t="str">
        <f t="shared" ref="R83:R89" si="51">$C83</f>
        <v>McCutchen, Mila Rios</v>
      </c>
      <c r="S83" s="47" t="str">
        <f>IF(ISNUMBER(MATCH($C83,'[1]Scheduling Worksheet'!$L$1:$L$65536,0)),VLOOKUP($C83,'[1]Scheduling Worksheet'!$L$1:$X$65536,12,FALSE),"")</f>
        <v/>
      </c>
      <c r="T83" s="47" t="str">
        <f>IF(ISNUMBER(MATCH($C83,'[1]Scheduling Worksheet'!$M$1:$M$65536,0)),VLOOKUP($C83,'[1]Scheduling Worksheet'!$M$1:$X$65536,11,FALSE),"")</f>
        <v/>
      </c>
      <c r="U83" s="47" t="str">
        <f>IF(ISNUMBER(MATCH($C83,'[1]Scheduling Worksheet'!$N$1:$N$65536,0)),VLOOKUP($C83,'[1]Scheduling Worksheet'!$N$1:$X$65536,10,FALSE),"")</f>
        <v/>
      </c>
      <c r="V83" s="47" t="str">
        <f>IF(ISNUMBER(MATCH($C83,'[1]Scheduling Worksheet'!$O$1:$O$65536,0)),VLOOKUP($C83,'[1]Scheduling Worksheet'!$O$1:$X$65536,9,FALSE),"")</f>
        <v/>
      </c>
      <c r="W83" s="64" t="str">
        <f>IF(ISNUMBER(MATCH($C83,'[1]Scheduling Worksheet'!$P$1:$P$65536,0)),VLOOKUP($C83,'[1]Scheduling Worksheet'!$P$1:$X$65536,8,FALSE),"")</f>
        <v/>
      </c>
      <c r="X83" s="51" t="str">
        <f>IF(ISNUMBER(MATCH($C83,'[1]Scheduling Worksheet'!$Q$1:$Q$65536,0)),VLOOKUP($C83,'[1]Scheduling Worksheet'!$Q$1:$X$65536,7,FALSE),"")</f>
        <v>9:30-Lector</v>
      </c>
      <c r="Y83" s="47" t="str">
        <f>IF(ISNUMBER(MATCH($C83,'[1]Scheduling Worksheet'!$R$1:$R$65536,0)),VLOOKUP($C83,'[1]Scheduling Worksheet'!$R$1:$X$65536,6,FALSE),"")</f>
        <v/>
      </c>
      <c r="Z83" s="47" t="str">
        <f>IF(ISNUMBER(MATCH($C83,'[1]Scheduling Worksheet'!$S$1:$S$65536,0)),VLOOKUP($C83,'[1]Scheduling Worksheet'!$S$1:$X$65536,5,FALSE),"")</f>
        <v/>
      </c>
      <c r="AA83" s="228" t="str">
        <f>IF(ISNUMBER(MATCH($C83,'[1]Scheduling Worksheet'!$T$1:$T$65536,0)),VLOOKUP($C83,'[1]Scheduling Worksheet'!$T$1:$X$65536,4,FALSE),"")</f>
        <v/>
      </c>
      <c r="AB83" s="47" t="str">
        <f>IF(ISNUMBER(MATCH($C83,'[1]Scheduling Worksheet'!$U$1:$U$65536,0)),VLOOKUP($C83,'[1]Scheduling Worksheet'!$U$1:$X$65536,3,FALSE),"")</f>
        <v/>
      </c>
      <c r="AC83" s="53" t="str">
        <f>IF(ISNUMBER(MATCH($C83,'[1]Scheduling Worksheet'!$V$1:$V$65536,0)),VLOOKUP($C83,'[1]Scheduling Worksheet'!$V$1:$X$65536,3,FALSE),"")</f>
        <v/>
      </c>
      <c r="AD83" s="18"/>
      <c r="AE83" s="33"/>
      <c r="AF83" s="25" t="str">
        <f t="shared" ref="AF83:AF89" si="52">$C83</f>
        <v>McCutchen, Mila Rios</v>
      </c>
      <c r="AG83" s="51" t="str">
        <f t="shared" ref="AG83:AG89" si="53">$B83</f>
        <v>9:30, 5,</v>
      </c>
      <c r="AH83" s="43" t="str">
        <f>IF(ISNUMBER(MATCH($C83,[2]LECTORS!$D$1:$D$65546,0)),VLOOKUP($C83,[2]LECTORS!$D$1:$Q$65546,7,FALSE),"")</f>
        <v>512-413-1548</v>
      </c>
      <c r="AI83" s="26" t="str">
        <f>IF($AJ83="y",IF(ISNUMBER(MATCH($C83,[2]LECTORS!$D$1:$D$65546,0)),VLOOKUP($C83,[2]LECTORS!$D$1:$Q$65546,6,FALSE),""),"")</f>
        <v>milamccutchen@gmail.com</v>
      </c>
      <c r="AJ83" s="27" t="s">
        <v>45</v>
      </c>
      <c r="AK83" s="16">
        <f t="shared" ref="AK83:AK89" si="54">COUNTIF($E83:$AE83,"*-Lector")</f>
        <v>2</v>
      </c>
      <c r="AL83" s="14">
        <f>IF(ISNUMBER(MATCH($C83,[2]LECTORS!$D$1:$D$65546,0)),VLOOKUP($C83,[2]LECTORS!$D$1:$Q$65546,12,FALSE),"")</f>
        <v>8</v>
      </c>
      <c r="AM83" s="16">
        <f t="shared" ref="AM83:AM89" si="55">COUNTIF($E83:$AE83,"*-EM")+AK83</f>
        <v>2</v>
      </c>
      <c r="AN83" s="13">
        <f>IF(ISNUMBER(MATCH($C83,[2]LECTORS!$D$1:$D$65546,0)),VLOOKUP($C83,[2]LECTORS!$D$1:$S$65546,14,FALSE),"")</f>
        <v>0</v>
      </c>
      <c r="AO83" s="14">
        <f>IF(ISNUMBER(MATCH($C83,[2]LECTORS!$D$1:$D$65546,0)),VLOOKUP($C83,[2]LECTORS!$D$1:$S$65546,15,FALSE),"")</f>
        <v>0</v>
      </c>
      <c r="AP83" s="14">
        <f>IF(ISNUMBER(MATCH($C83,[2]LECTORS!$D$1:$D$65546,0)),VLOOKUP($C83,[2]LECTORS!$D$1:$S$65546,16,FALSE),"")</f>
        <v>0</v>
      </c>
      <c r="AQ83" s="14" t="str">
        <f>IF(ISNUMBER(MATCH($C83,[2]LECTORS!$D$1:$D$65546,0)),VLOOKUP($C83,[2]LECTORS!$D$1:$Q$65546,6,FALSE),"")</f>
        <v>milamccutchen@gmail.com</v>
      </c>
      <c r="AR83" s="35" t="str">
        <f>_xlfn.XLOOKUP(C83,'[2]EIM check'!$A:$A,'[2]EIM check'!$C:$C,"none",2)</f>
        <v>Expires 2024/05</v>
      </c>
      <c r="AS83" s="2"/>
      <c r="BA83" s="4" t="str">
        <f t="shared" ref="BA83:BA89" si="56">IF($AN83="EM",$B83,"LEC")</f>
        <v>LEC</v>
      </c>
    </row>
    <row r="84" spans="1:85" s="4" customFormat="1" ht="19.95" customHeight="1" x14ac:dyDescent="0.25">
      <c r="A84" s="76">
        <f>_xlfn.XLOOKUP(C84,[2]LECTORS!$D:$D,[2]LECTORS!$Q:$Q,"")</f>
        <v>0</v>
      </c>
      <c r="B84" s="63" t="str">
        <f>IF(ISNUMBER(MATCH($C84,[2]LECTORS!$D$1:$D$65546,0)),VLOOKUP($C84,[2]LECTORS!$D$1:$Q$65546,11,FALSE),"")</f>
        <v>9:30, 7:30, 11:15, Vg, 5</v>
      </c>
      <c r="C84" s="36" t="s">
        <v>29</v>
      </c>
      <c r="D84" s="103" t="str">
        <f>IF(ISNUMBER(MATCH($C84,'[1]Scheduling Worksheet'!$B$1:$B$65536,0)),VLOOKUP($C84,'[1]Scheduling Worksheet'!$B$1:$X$65536,22,FALSE),"")</f>
        <v/>
      </c>
      <c r="E84" s="47" t="str">
        <f>IF(ISNUMBER(MATCH($C84,'[1]Scheduling Worksheet'!$C$1:$C$65536,0)),VLOOKUP($C84,'[1]Scheduling Worksheet'!$C$1:$X$65536,21,FALSE),"")</f>
        <v/>
      </c>
      <c r="F84" s="47" t="str">
        <f>IF(ISNUMBER(MATCH($C84,'[1]Scheduling Worksheet'!$D$1:$D$65536,0)),VLOOKUP($C84,'[1]Scheduling Worksheet'!$D$1:$X$65536,20,FALSE),"")</f>
        <v/>
      </c>
      <c r="G84" s="47" t="str">
        <f>IF(ISNUMBER(MATCH($C84,'[1]Scheduling Worksheet'!$E$1:$E$65536,0)),VLOOKUP($C84,'[1]Scheduling Worksheet'!$E$1:$X$65536,19,FALSE),"")</f>
        <v>5:00-Lector</v>
      </c>
      <c r="H84" s="228" t="str">
        <f>IF(ISNUMBER(MATCH($C84,'[1]Scheduling Worksheet'!$F$1:$F$65536,0)),VLOOKUP($C84,'[1]Scheduling Worksheet'!$F$1:$X$65536,19,FALSE),"")</f>
        <v/>
      </c>
      <c r="I84" s="51" t="str">
        <f>IF(ISNUMBER(MATCH($C84,'[1]Scheduling Worksheet'!$G$1:$G$65536,0)),VLOOKUP($C84,'[1]Scheduling Worksheet'!$G$1:$X$65536,17,FALSE),"")</f>
        <v/>
      </c>
      <c r="J84" s="52" t="str">
        <f>IF(ISNUMBER(MATCH($C84,'[1]Scheduling Worksheet'!$H$1:$H$65536,0)),VLOOKUP($C84,'[1]Scheduling Worksheet'!$H$1:$X$65536,16,FALSE),"")</f>
        <v/>
      </c>
      <c r="K84" s="48" t="str">
        <f>IF(ISNUMBER(MATCH($C84,'[1]Scheduling Worksheet'!$I$1:$I$65536,0)),VLOOKUP($C84,'[1]Scheduling Worksheet'!$I$1:$X$65536,15,FALSE),"")</f>
        <v/>
      </c>
      <c r="L84" s="47" t="str">
        <f>IF(ISNUMBER(MATCH($C84,'[1]Scheduling Worksheet'!$J$1:$J$65536,0)),VLOOKUP($C84,'[1]Scheduling Worksheet'!$J$1:$X$65536,14,FALSE),"")</f>
        <v/>
      </c>
      <c r="M84" s="47" t="str">
        <f>IF(ISNUMBER(MATCH($C84,'[1]Scheduling Worksheet'!$K$1:$K$65536,0)),VLOOKUP($C84,'[1]Scheduling Worksheet'!$K$1:$X$65536,13,FALSE),"")</f>
        <v/>
      </c>
      <c r="N84" s="102"/>
      <c r="O84" s="49"/>
      <c r="P84"/>
      <c r="Q84" s="55" t="str">
        <f t="shared" si="50"/>
        <v>9:30, 7:30, 11:15, Vg, 5</v>
      </c>
      <c r="R84" s="9" t="str">
        <f t="shared" si="51"/>
        <v>Reyes, Ellen</v>
      </c>
      <c r="S84" s="47" t="str">
        <f>IF(ISNUMBER(MATCH($C84,'[1]Scheduling Worksheet'!$L$1:$L$65536,0)),VLOOKUP($C84,'[1]Scheduling Worksheet'!$L$1:$X$65536,12,FALSE),"")</f>
        <v>9:30-Lector</v>
      </c>
      <c r="T84" s="47" t="str">
        <f>IF(ISNUMBER(MATCH($C84,'[1]Scheduling Worksheet'!$M$1:$M$65536,0)),VLOOKUP($C84,'[1]Scheduling Worksheet'!$M$1:$X$65536,11,FALSE),"")</f>
        <v/>
      </c>
      <c r="U84" s="47" t="str">
        <f>IF(ISNUMBER(MATCH($C84,'[1]Scheduling Worksheet'!$N$1:$N$65536,0)),VLOOKUP($C84,'[1]Scheduling Worksheet'!$N$1:$X$65536,10,FALSE),"")</f>
        <v/>
      </c>
      <c r="V84" s="47" t="str">
        <f>IF(ISNUMBER(MATCH($C84,'[1]Scheduling Worksheet'!$O$1:$O$65536,0)),VLOOKUP($C84,'[1]Scheduling Worksheet'!$O$1:$X$65536,9,FALSE),"")</f>
        <v/>
      </c>
      <c r="W84" s="51" t="str">
        <f>IF(ISNUMBER(MATCH($C84,'[1]Scheduling Worksheet'!$P$1:$P$65536,0)),VLOOKUP($C84,'[1]Scheduling Worksheet'!$P$1:$X$65536,8,FALSE),"")</f>
        <v/>
      </c>
      <c r="X84" s="64" t="str">
        <f>IF(ISNUMBER(MATCH($C84,'[1]Scheduling Worksheet'!$Q$1:$Q$65536,0)),VLOOKUP($C84,'[1]Scheduling Worksheet'!$Q$1:$X$65536,7,FALSE),"")</f>
        <v/>
      </c>
      <c r="Y84" s="48" t="str">
        <f>IF(ISNUMBER(MATCH($C84,'[1]Scheduling Worksheet'!$R$1:$R$65536,0)),VLOOKUP($C84,'[1]Scheduling Worksheet'!$R$1:$X$65536,6,FALSE),"")</f>
        <v/>
      </c>
      <c r="Z84" s="47" t="str">
        <f>IF(ISNUMBER(MATCH($C84,'[1]Scheduling Worksheet'!$S$1:$S$65536,0)),VLOOKUP($C84,'[1]Scheduling Worksheet'!$S$1:$X$65536,5,FALSE),"")</f>
        <v/>
      </c>
      <c r="AA84" s="228" t="str">
        <f>IF(ISNUMBER(MATCH($C84,'[1]Scheduling Worksheet'!$T$1:$T$65536,0)),VLOOKUP($C84,'[1]Scheduling Worksheet'!$T$1:$X$65536,4,FALSE),"")</f>
        <v/>
      </c>
      <c r="AB84" s="47" t="str">
        <f>IF(ISNUMBER(MATCH($C84,'[1]Scheduling Worksheet'!$U$1:$U$65536,0)),VLOOKUP($C84,'[1]Scheduling Worksheet'!$U$1:$X$65536,3,FALSE),"")</f>
        <v/>
      </c>
      <c r="AC84" s="53" t="str">
        <f>IF(ISNUMBER(MATCH($C84,'[1]Scheduling Worksheet'!$V$1:$V$65536,0)),VLOOKUP($C84,'[1]Scheduling Worksheet'!$V$1:$X$65536,3,FALSE),"")</f>
        <v/>
      </c>
      <c r="AD84" s="18"/>
      <c r="AE84" s="33"/>
      <c r="AF84" s="25" t="str">
        <f t="shared" si="52"/>
        <v>Reyes, Ellen</v>
      </c>
      <c r="AG84" s="51" t="str">
        <f t="shared" si="53"/>
        <v>9:30, 7:30, 11:15, Vg, 5</v>
      </c>
      <c r="AH84" s="43" t="str">
        <f>IF(ISNUMBER(MATCH($C84,[2]LECTORS!$D$1:$D$65546,0)),VLOOKUP($C84,[2]LECTORS!$D$1:$Q$65546,7,FALSE),"")</f>
        <v>512-293-9690</v>
      </c>
      <c r="AI84" s="26" t="str">
        <f>IF($AJ84="y",IF(ISNUMBER(MATCH($C84,[2]LECTORS!$D$1:$D$65546,0)),VLOOKUP($C84,[2]LECTORS!$D$1:$Q$65546,6,FALSE),""),"")</f>
        <v>eelnreyes@yahoo.com</v>
      </c>
      <c r="AJ84" s="27" t="s">
        <v>45</v>
      </c>
      <c r="AK84" s="16">
        <f t="shared" si="54"/>
        <v>2</v>
      </c>
      <c r="AL84" s="14">
        <f>IF(ISNUMBER(MATCH($C84,[2]LECTORS!$D$1:$D$65546,0)),VLOOKUP($C84,[2]LECTORS!$D$1:$Q$65546,12,FALSE),"")</f>
        <v>8</v>
      </c>
      <c r="AM84" s="16">
        <f t="shared" si="55"/>
        <v>2</v>
      </c>
      <c r="AN84" s="13">
        <f>IF(ISNUMBER(MATCH($C84,[2]LECTORS!$D$1:$D$65546,0)),VLOOKUP($C84,[2]LECTORS!$D$1:$S$65546,14,FALSE),"")</f>
        <v>0</v>
      </c>
      <c r="AO84" s="14" t="str">
        <f>IF(ISNUMBER(MATCH($C84,[2]LECTORS!$D$1:$D$65546,0)),VLOOKUP($C84,[2]LECTORS!$D$1:$S$65546,15,FALSE),"")</f>
        <v>Can do 7:30 once a month</v>
      </c>
      <c r="AP84" s="14">
        <f>IF(ISNUMBER(MATCH($C84,[2]LECTORS!$D$1:$D$65546,0)),VLOOKUP($C84,[2]LECTORS!$D$1:$S$65546,16,FALSE),"")</f>
        <v>0</v>
      </c>
      <c r="AQ84" s="14" t="str">
        <f>IF(ISNUMBER(MATCH($C84,[2]LECTORS!$D$1:$D$65546,0)),VLOOKUP($C84,[2]LECTORS!$D$1:$Q$65546,6,FALSE),"")</f>
        <v>eelnreyes@yahoo.com</v>
      </c>
      <c r="AR84" s="35" t="str">
        <f>_xlfn.XLOOKUP(C84,'[2]EIM check'!$A:$A,'[2]EIM check'!$C:$C,"none",2)</f>
        <v>Expires 2024/07</v>
      </c>
      <c r="AS84" s="2"/>
      <c r="BA84" s="4" t="str">
        <f t="shared" si="56"/>
        <v>LEC</v>
      </c>
    </row>
    <row r="85" spans="1:85" s="4" customFormat="1" ht="23.4" customHeight="1" x14ac:dyDescent="0.25">
      <c r="A85" s="76" t="str">
        <f>_xlfn.XLOOKUP(C85,[2]LECTORS!$D:$D,[2]LECTORS!$Q:$Q,"")</f>
        <v>EM</v>
      </c>
      <c r="B85" s="63" t="str">
        <f>IF(ISNUMBER(MATCH($C85,[2]LECTORS!$D$1:$D$65546,0)),VLOOKUP($C85,[2]LECTORS!$D$1:$Q$65546,11,FALSE),"")</f>
        <v>11:15, 5</v>
      </c>
      <c r="C85" s="99" t="s">
        <v>1</v>
      </c>
      <c r="D85" s="103" t="str">
        <f>IF(ISNUMBER(MATCH($C85,'[1]Scheduling Worksheet'!$B$1:$B$65536,0)),VLOOKUP($C85,'[1]Scheduling Worksheet'!$B$1:$X$65536,22,FALSE),"")</f>
        <v/>
      </c>
      <c r="E85" s="47" t="str">
        <f>IF(ISNUMBER(MATCH($C85,'[1]Scheduling Worksheet'!$C$1:$C$65536,0)),VLOOKUP($C85,'[1]Scheduling Worksheet'!$C$1:$X$65536,21,FALSE),"")</f>
        <v>11:15-Lector</v>
      </c>
      <c r="F85" s="48" t="str">
        <f>IF(ISNUMBER(MATCH($C85,'[1]Scheduling Worksheet'!$D$1:$D$65536,0)),VLOOKUP($C85,'[1]Scheduling Worksheet'!$D$1:$X$65536,20,FALSE),"")</f>
        <v/>
      </c>
      <c r="G85" s="48" t="str">
        <f>IF(ISNUMBER(MATCH($C85,'[1]Scheduling Worksheet'!$E$1:$E$65536,0)),VLOOKUP($C85,'[1]Scheduling Worksheet'!$E$1:$X$65536,19,FALSE),"")</f>
        <v/>
      </c>
      <c r="H85" s="64" t="str">
        <f>IF(ISNUMBER(MATCH($C85,'[1]Scheduling Worksheet'!$F$1:$F$65536,0)),VLOOKUP($C85,'[1]Scheduling Worksheet'!$F$1:$X$65536,19,FALSE),"")</f>
        <v/>
      </c>
      <c r="I85" s="48" t="str">
        <f>IF(ISNUMBER(MATCH($C85,'[1]Scheduling Worksheet'!$G$1:$G$65536,0)),VLOOKUP($C85,'[1]Scheduling Worksheet'!$G$1:$X$65536,17,FALSE),"")</f>
        <v/>
      </c>
      <c r="J85" s="48" t="str">
        <f>IF(ISNUMBER(MATCH($C85,'[1]Scheduling Worksheet'!$H$1:$H$65536,0)),VLOOKUP($C85,'[1]Scheduling Worksheet'!$H$1:$X$65536,16,FALSE),"")</f>
        <v/>
      </c>
      <c r="K85" s="47" t="str">
        <f>IF(ISNUMBER(MATCH($C85,'[1]Scheduling Worksheet'!$I$1:$I$65536,0)),VLOOKUP($C85,'[1]Scheduling Worksheet'!$I$1:$X$65536,15,FALSE),"")</f>
        <v/>
      </c>
      <c r="L85" s="48" t="str">
        <f>IF(ISNUMBER(MATCH($C85,'[1]Scheduling Worksheet'!$J$1:$J$65536,0)),VLOOKUP($C85,'[1]Scheduling Worksheet'!$J$1:$X$65536,14,FALSE),"")</f>
        <v/>
      </c>
      <c r="M85" s="48" t="str">
        <f>IF(ISNUMBER(MATCH($C85,'[1]Scheduling Worksheet'!$K$1:$K$65536,0)),VLOOKUP($C85,'[1]Scheduling Worksheet'!$K$1:$X$65536,13,FALSE),"")</f>
        <v/>
      </c>
      <c r="N85" s="102"/>
      <c r="O85" s="49"/>
      <c r="P85"/>
      <c r="Q85" s="55" t="str">
        <f t="shared" si="50"/>
        <v>11:15, 5</v>
      </c>
      <c r="R85" s="9" t="str">
        <f t="shared" si="51"/>
        <v>Alba, Theresa Ann</v>
      </c>
      <c r="S85" s="48" t="str">
        <f>IF(ISNUMBER(MATCH($C85,'[1]Scheduling Worksheet'!$L$1:$L$65536,0)),VLOOKUP($C85,'[1]Scheduling Worksheet'!$L$1:$X$65536,12,FALSE),"")</f>
        <v/>
      </c>
      <c r="T85" s="48" t="str">
        <f>IF(ISNUMBER(MATCH($C85,'[1]Scheduling Worksheet'!$M$1:$M$65536,0)),VLOOKUP($C85,'[1]Scheduling Worksheet'!$M$1:$X$65536,11,FALSE),"")</f>
        <v/>
      </c>
      <c r="U85" s="47" t="str">
        <f>IF(ISNUMBER(MATCH($C85,'[1]Scheduling Worksheet'!$N$1:$N$65536,0)),VLOOKUP($C85,'[1]Scheduling Worksheet'!$N$1:$X$65536,10,FALSE),"")</f>
        <v>11:15-Lector</v>
      </c>
      <c r="V85" s="48" t="str">
        <f>IF(ISNUMBER(MATCH($C85,'[1]Scheduling Worksheet'!$O$1:$O$65536,0)),VLOOKUP($C85,'[1]Scheduling Worksheet'!$O$1:$X$65536,9,FALSE),"")</f>
        <v/>
      </c>
      <c r="W85" s="51" t="str">
        <f>IF(ISNUMBER(MATCH($C85,'[1]Scheduling Worksheet'!$P$1:$P$65536,0)),VLOOKUP($C85,'[1]Scheduling Worksheet'!$P$1:$X$65536,8,FALSE),"")</f>
        <v/>
      </c>
      <c r="X85" s="64" t="str">
        <f>IF(ISNUMBER(MATCH($C85,'[1]Scheduling Worksheet'!$Q$1:$Q$65536,0)),VLOOKUP($C85,'[1]Scheduling Worksheet'!$Q$1:$X$65536,7,FALSE),"")</f>
        <v/>
      </c>
      <c r="Y85" s="48" t="str">
        <f>IF(ISNUMBER(MATCH($C85,'[1]Scheduling Worksheet'!$R$1:$R$65536,0)),VLOOKUP($C85,'[1]Scheduling Worksheet'!$R$1:$X$65536,6,FALSE),"")</f>
        <v/>
      </c>
      <c r="Z85" s="48" t="str">
        <f>IF(ISNUMBER(MATCH($C85,'[1]Scheduling Worksheet'!$S$1:$S$65536,0)),VLOOKUP($C85,'[1]Scheduling Worksheet'!$S$1:$X$65536,5,FALSE),"")</f>
        <v/>
      </c>
      <c r="AA85" s="48" t="str">
        <f>IF(ISNUMBER(MATCH($C85,'[1]Scheduling Worksheet'!$T$1:$T$65536,0)),VLOOKUP($C85,'[1]Scheduling Worksheet'!$T$1:$X$65536,4,FALSE),"")</f>
        <v/>
      </c>
      <c r="AB85" s="47" t="str">
        <f>IF(ISNUMBER(MATCH($C85,'[1]Scheduling Worksheet'!$U$1:$U$65536,0)),VLOOKUP($C85,'[1]Scheduling Worksheet'!$U$1:$X$65536,3,FALSE),"")</f>
        <v/>
      </c>
      <c r="AC85" s="53" t="str">
        <f>IF(ISNUMBER(MATCH($C85,'[1]Scheduling Worksheet'!$V$1:$V$65536,0)),VLOOKUP($C85,'[1]Scheduling Worksheet'!$V$1:$X$65536,3,FALSE),"")</f>
        <v/>
      </c>
      <c r="AD85" s="18"/>
      <c r="AE85" s="33"/>
      <c r="AF85" s="25" t="str">
        <f t="shared" si="52"/>
        <v>Alba, Theresa Ann</v>
      </c>
      <c r="AG85" s="51" t="str">
        <f t="shared" si="53"/>
        <v>11:15, 5</v>
      </c>
      <c r="AH85" s="43" t="str">
        <f>IF(ISNUMBER(MATCH($C85,[2]LECTORS!$D$1:$D$65546,0)),VLOOKUP($C85,[2]LECTORS!$D$1:$Q$65546,7,FALSE),"")</f>
        <v>512-385-5185</v>
      </c>
      <c r="AI85" s="26" t="str">
        <f>IF($AJ85="y",IF(ISNUMBER(MATCH($C85,[2]LECTORS!$D$1:$D$65546,0)),VLOOKUP($C85,[2]LECTORS!$D$1:$Q$65546,6,FALSE),""),"")</f>
        <v>theresaannalba@yahoo.com</v>
      </c>
      <c r="AJ85" s="27" t="s">
        <v>45</v>
      </c>
      <c r="AK85" s="16">
        <f t="shared" si="54"/>
        <v>2</v>
      </c>
      <c r="AL85" s="14" t="str">
        <f>IF(ISNUMBER(MATCH($C85,[2]LECTORS!$D$1:$D$65546,0)),VLOOKUP($C85,[2]LECTORS!$D$1:$Q$65546,12,FALSE),"")</f>
        <v>8</v>
      </c>
      <c r="AM85" s="16">
        <f t="shared" si="55"/>
        <v>2</v>
      </c>
      <c r="AN85" s="13" t="str">
        <f>IF(ISNUMBER(MATCH($C85,[2]LECTORS!$D$1:$D$65546,0)),VLOOKUP($C85,[2]LECTORS!$D$1:$S$65546,14,FALSE),"")</f>
        <v>EM</v>
      </c>
      <c r="AO85" s="14" t="str">
        <f>IF(ISNUMBER(MATCH($C85,[2]LECTORS!$D$1:$D$65546,0)),VLOOKUP($C85,[2]LECTORS!$D$1:$S$65546,15,FALSE),"")</f>
        <v>Requests Specific Dates to serve at each Ministry.</v>
      </c>
      <c r="AP85" s="14" t="s">
        <v>51</v>
      </c>
      <c r="AQ85" s="14" t="str">
        <f>IF(ISNUMBER(MATCH($C85,[2]LECTORS!$D$1:$D$65546,0)),VLOOKUP($C85,[2]LECTORS!$D$1:$Q$65546,6,FALSE),"")</f>
        <v>theresaannalba@yahoo.com</v>
      </c>
      <c r="AR85" s="35" t="str">
        <f>_xlfn.XLOOKUP(C85,'[2]EIM check'!$A:$A,'[2]EIM check'!$C:$C,"none",2)</f>
        <v>Expires 2024/03</v>
      </c>
      <c r="AS85" s="2"/>
      <c r="AZ85" s="4" t="s">
        <v>42</v>
      </c>
      <c r="BA85" s="4" t="str">
        <f t="shared" si="56"/>
        <v>11:15, 5</v>
      </c>
    </row>
    <row r="86" spans="1:85" s="4" customFormat="1" ht="19.95" customHeight="1" x14ac:dyDescent="0.25">
      <c r="A86" s="76">
        <f>_xlfn.XLOOKUP(C86,[2]LECTORS!$D:$D,[2]LECTORS!$Q:$Q,"")</f>
        <v>0</v>
      </c>
      <c r="B86" s="43" t="str">
        <f>IF(ISNUMBER(MATCH($C86,[2]LECTORS!$D$1:$D$65546,0)),VLOOKUP($C86,[2]LECTORS!$D$1:$Q$65546,11,FALSE),"")</f>
        <v>11:15, 5,</v>
      </c>
      <c r="C86" s="99" t="s">
        <v>66</v>
      </c>
      <c r="D86" s="103" t="str">
        <f>IF(ISNUMBER(MATCH($C86,'[1]Scheduling Worksheet'!$B$1:$B$65536,0)),VLOOKUP($C86,'[1]Scheduling Worksheet'!$B$1:$X$65536,22,FALSE),"")</f>
        <v/>
      </c>
      <c r="E86" s="47" t="str">
        <f>IF(ISNUMBER(MATCH($C86,'[1]Scheduling Worksheet'!$C$1:$C$65536,0)),VLOOKUP($C86,'[1]Scheduling Worksheet'!$C$1:$X$65536,21,FALSE),"")</f>
        <v/>
      </c>
      <c r="F86" s="47" t="str">
        <f>IF(ISNUMBER(MATCH($C86,'[1]Scheduling Worksheet'!$D$1:$D$65536,0)),VLOOKUP($C86,'[1]Scheduling Worksheet'!$D$1:$X$65536,20,FALSE),"")</f>
        <v/>
      </c>
      <c r="G86" s="47" t="str">
        <f>IF(ISNUMBER(MATCH($C86,'[1]Scheduling Worksheet'!$E$1:$E$65536,0)),VLOOKUP($C86,'[1]Scheduling Worksheet'!$E$1:$X$65536,19,FALSE),"")</f>
        <v/>
      </c>
      <c r="H86" s="235" t="str">
        <f>IF(ISNUMBER(MATCH($C86,'[1]Scheduling Worksheet'!$F$1:$F$65536,0)),VLOOKUP($C86,'[1]Scheduling Worksheet'!$F$1:$X$65536,19,FALSE),"")</f>
        <v/>
      </c>
      <c r="I86" s="47" t="str">
        <f>IF(ISNUMBER(MATCH($C86,'[1]Scheduling Worksheet'!$G$1:$G$65536,0)),VLOOKUP($C86,'[1]Scheduling Worksheet'!$G$1:$X$65536,17,FALSE),"")</f>
        <v>11:15-Lector</v>
      </c>
      <c r="J86" s="47" t="str">
        <f>IF(ISNUMBER(MATCH($C86,'[1]Scheduling Worksheet'!$H$1:$H$65536,0)),VLOOKUP($C86,'[1]Scheduling Worksheet'!$H$1:$X$65536,16,FALSE),"")</f>
        <v/>
      </c>
      <c r="K86" s="47" t="str">
        <f>IF(ISNUMBER(MATCH($C86,'[1]Scheduling Worksheet'!$I$1:$I$65536,0)),VLOOKUP($C86,'[1]Scheduling Worksheet'!$I$1:$X$65536,15,FALSE),"")</f>
        <v/>
      </c>
      <c r="L86" s="47" t="str">
        <f>IF(ISNUMBER(MATCH($C86,'[1]Scheduling Worksheet'!$J$1:$J$65536,0)),VLOOKUP($C86,'[1]Scheduling Worksheet'!$J$1:$X$65536,14,FALSE),"")</f>
        <v/>
      </c>
      <c r="M86" s="47" t="str">
        <f>IF(ISNUMBER(MATCH($C86,'[1]Scheduling Worksheet'!$K$1:$K$65536,0)),VLOOKUP($C86,'[1]Scheduling Worksheet'!$K$1:$X$65536,13,FALSE),"")</f>
        <v/>
      </c>
      <c r="N86" s="102"/>
      <c r="O86" s="49"/>
      <c r="P86"/>
      <c r="Q86" s="55" t="str">
        <f t="shared" si="50"/>
        <v>11:15, 5,</v>
      </c>
      <c r="R86" s="9" t="str">
        <f t="shared" si="51"/>
        <v>Bradley, Mike</v>
      </c>
      <c r="S86" s="47" t="str">
        <f>IF(ISNUMBER(MATCH($C86,'[1]Scheduling Worksheet'!$L$1:$L$65536,0)),VLOOKUP($C86,'[1]Scheduling Worksheet'!$L$1:$X$65536,12,FALSE),"")</f>
        <v/>
      </c>
      <c r="T86" s="47" t="str">
        <f>IF(ISNUMBER(MATCH($C86,'[1]Scheduling Worksheet'!$M$1:$M$65536,0)),VLOOKUP($C86,'[1]Scheduling Worksheet'!$M$1:$X$65536,11,FALSE),"")</f>
        <v>11:15-Lector</v>
      </c>
      <c r="U86" s="47" t="str">
        <f>IF(ISNUMBER(MATCH($C86,'[1]Scheduling Worksheet'!$N$1:$N$65536,0)),VLOOKUP($C86,'[1]Scheduling Worksheet'!$N$1:$X$65536,10,FALSE),"")</f>
        <v/>
      </c>
      <c r="V86" s="47" t="str">
        <f>IF(ISNUMBER(MATCH($C86,'[1]Scheduling Worksheet'!$O$1:$O$65536,0)),VLOOKUP($C86,'[1]Scheduling Worksheet'!$O$1:$X$65536,9,FALSE),"")</f>
        <v/>
      </c>
      <c r="W86" s="51" t="str">
        <f>IF(ISNUMBER(MATCH($C86,'[1]Scheduling Worksheet'!$P$1:$P$65536,0)),VLOOKUP($C86,'[1]Scheduling Worksheet'!$P$1:$X$65536,8,FALSE),"")</f>
        <v/>
      </c>
      <c r="X86" s="51" t="str">
        <f>IF(ISNUMBER(MATCH($C86,'[1]Scheduling Worksheet'!$Q$1:$Q$65536,0)),VLOOKUP($C86,'[1]Scheduling Worksheet'!$Q$1:$X$65536,7,FALSE),"")</f>
        <v/>
      </c>
      <c r="Y86" s="47" t="str">
        <f>IF(ISNUMBER(MATCH($C86,'[1]Scheduling Worksheet'!$R$1:$R$65536,0)),VLOOKUP($C86,'[1]Scheduling Worksheet'!$R$1:$X$65536,6,FALSE),"")</f>
        <v/>
      </c>
      <c r="Z86" s="47" t="str">
        <f>IF(ISNUMBER(MATCH($C86,'[1]Scheduling Worksheet'!$S$1:$S$65536,0)),VLOOKUP($C86,'[1]Scheduling Worksheet'!$S$1:$X$65536,5,FALSE),"")</f>
        <v>11:15-Lector</v>
      </c>
      <c r="AA86" s="228" t="str">
        <f>IF(ISNUMBER(MATCH($C86,'[1]Scheduling Worksheet'!$T$1:$T$65536,0)),VLOOKUP($C86,'[1]Scheduling Worksheet'!$T$1:$X$65536,4,FALSE),"")</f>
        <v/>
      </c>
      <c r="AB86" s="47" t="str">
        <f>IF(ISNUMBER(MATCH($C86,'[1]Scheduling Worksheet'!$U$1:$U$65536,0)),VLOOKUP($C86,'[1]Scheduling Worksheet'!$U$1:$X$65536,3,FALSE),"")</f>
        <v/>
      </c>
      <c r="AC86" s="53" t="str">
        <f>IF(ISNUMBER(MATCH($C86,'[1]Scheduling Worksheet'!$V$1:$V$65536,0)),VLOOKUP($C86,'[1]Scheduling Worksheet'!$V$1:$X$65536,3,FALSE),"")</f>
        <v/>
      </c>
      <c r="AD86" s="18"/>
      <c r="AE86" s="33"/>
      <c r="AF86" s="25" t="str">
        <f t="shared" si="52"/>
        <v>Bradley, Mike</v>
      </c>
      <c r="AG86" s="51" t="str">
        <f t="shared" si="53"/>
        <v>11:15, 5,</v>
      </c>
      <c r="AH86" s="43" t="str">
        <f>IF(ISNUMBER(MATCH($C86,[2]LECTORS!$D$1:$D$65546,0)),VLOOKUP($C86,[2]LECTORS!$D$1:$Q$65546,7,FALSE),"")</f>
        <v>512-413-3789</v>
      </c>
      <c r="AI86" s="26" t="str">
        <f>IF($AJ86="y",IF(ISNUMBER(MATCH($C86,[2]LECTORS!$D$1:$D$65546,0)),VLOOKUP($C86,[2]LECTORS!$D$1:$Q$65546,6,FALSE),""),"")</f>
        <v>michael.t.bradley@gmail.com</v>
      </c>
      <c r="AJ86" s="27" t="s">
        <v>45</v>
      </c>
      <c r="AK86" s="16">
        <f t="shared" si="54"/>
        <v>3</v>
      </c>
      <c r="AL86" s="14" t="str">
        <f>IF(ISNUMBER(MATCH($C86,[2]LECTORS!$D$1:$D$65546,0)),VLOOKUP($C86,[2]LECTORS!$D$1:$Q$65546,12,FALSE),"")</f>
        <v>8</v>
      </c>
      <c r="AM86" s="16">
        <f t="shared" si="55"/>
        <v>3</v>
      </c>
      <c r="AN86" s="13">
        <f>IF(ISNUMBER(MATCH($C86,[2]LECTORS!$D$1:$D$65546,0)),VLOOKUP($C86,[2]LECTORS!$D$1:$S$65546,14,FALSE),"")</f>
        <v>0</v>
      </c>
      <c r="AO86" s="14">
        <f>IF(ISNUMBER(MATCH($C86,[2]LECTORS!$D$1:$D$65546,0)),VLOOKUP($C86,[2]LECTORS!$D$1:$S$65546,15,FALSE),"")</f>
        <v>0</v>
      </c>
      <c r="AP86" s="14" t="str">
        <f>IF(ISNUMBER(MATCH($C86,[2]LECTORS!$D$1:$D$65546,0)),VLOOKUP($C86,[2]LECTORS!$D$1:$S$65546,16,FALSE),"")</f>
        <v>Schedule with son Patrick Bradley</v>
      </c>
      <c r="AQ86" s="14" t="str">
        <f>IF(ISNUMBER(MATCH($C86,[2]LECTORS!$D$1:$D$65546,0)),VLOOKUP($C86,[2]LECTORS!$D$1:$Q$65546,6,FALSE),"")</f>
        <v>michael.t.bradley@gmail.com</v>
      </c>
      <c r="AR86" s="35" t="str">
        <f>_xlfn.XLOOKUP(C86,'[2]EIM check'!$A:$A,'[2]EIM check'!$C:$C,"none",2)</f>
        <v>Expires 2025/07</v>
      </c>
      <c r="AS86" s="2"/>
      <c r="BA86" s="4" t="str">
        <f t="shared" si="56"/>
        <v>LEC</v>
      </c>
    </row>
    <row r="87" spans="1:85" s="4" customFormat="1" ht="19.95" customHeight="1" x14ac:dyDescent="0.25">
      <c r="A87" s="76" t="str">
        <f>_xlfn.XLOOKUP(C87,[2]LECTORS!$D:$D,[2]LECTORS!$Q:$Q,"")</f>
        <v>EM</v>
      </c>
      <c r="B87" s="63" t="str">
        <f>IF(ISNUMBER(MATCH($C87,[2]LECTORS!$D$1:$D$65546,0)),VLOOKUP($C87,[2]LECTORS!$D$1:$Q$65546,11,FALSE),"")</f>
        <v>11:15, 9:30, 5,</v>
      </c>
      <c r="C87" s="99" t="s">
        <v>28</v>
      </c>
      <c r="D87" s="103" t="str">
        <f>IF(ISNUMBER(MATCH($C87,'[1]Scheduling Worksheet'!$B$1:$B$65536,0)),VLOOKUP($C87,'[1]Scheduling Worksheet'!$B$1:$X$65536,22,FALSE),"")</f>
        <v>5:00-EM</v>
      </c>
      <c r="E87" s="47" t="str">
        <f>IF(ISNUMBER(MATCH($C87,'[1]Scheduling Worksheet'!$C$1:$C$65536,0)),VLOOKUP($C87,'[1]Scheduling Worksheet'!$C$1:$X$65536,21,FALSE),"")</f>
        <v/>
      </c>
      <c r="F87" s="47" t="str">
        <f>IF(ISNUMBER(MATCH($C87,'[1]Scheduling Worksheet'!$D$1:$D$65536,0)),VLOOKUP($C87,'[1]Scheduling Worksheet'!$D$1:$X$65536,20,FALSE),"")</f>
        <v>11:15-CUP</v>
      </c>
      <c r="G87" s="47" t="str">
        <f>IF(ISNUMBER(MATCH($C87,'[1]Scheduling Worksheet'!$E$1:$E$65536,0)),VLOOKUP($C87,'[1]Scheduling Worksheet'!$E$1:$X$65536,19,FALSE),"")</f>
        <v/>
      </c>
      <c r="H87" s="228" t="str">
        <f>IF(ISNUMBER(MATCH($C87,'[1]Scheduling Worksheet'!$F$1:$F$65536,0)),VLOOKUP($C87,'[1]Scheduling Worksheet'!$F$1:$X$65536,19,FALSE),"")</f>
        <v/>
      </c>
      <c r="I87" s="47" t="str">
        <f>IF(ISNUMBER(MATCH($C87,'[1]Scheduling Worksheet'!$G$1:$G$65536,0)),VLOOKUP($C87,'[1]Scheduling Worksheet'!$G$1:$X$65536,17,FALSE),"")</f>
        <v>5:00-Lector</v>
      </c>
      <c r="J87" s="47" t="str">
        <f>IF(ISNUMBER(MATCH($C87,'[1]Scheduling Worksheet'!$H$1:$H$65536,0)),VLOOKUP($C87,'[1]Scheduling Worksheet'!$H$1:$X$65536,16,FALSE),"")</f>
        <v>11:15-CUP</v>
      </c>
      <c r="K87" s="47" t="str">
        <f>IF(ISNUMBER(MATCH($C87,'[1]Scheduling Worksheet'!$I$1:$I$65536,0)),VLOOKUP($C87,'[1]Scheduling Worksheet'!$I$1:$X$65536,15,FALSE),"")</f>
        <v/>
      </c>
      <c r="L87" s="47" t="str">
        <f>IF(ISNUMBER(MATCH($C87,'[1]Scheduling Worksheet'!$J$1:$J$65536,0)),VLOOKUP($C87,'[1]Scheduling Worksheet'!$J$1:$X$65536,14,FALSE),"")</f>
        <v>11:15-CUP</v>
      </c>
      <c r="M87" s="47" t="str">
        <f>IF(ISNUMBER(MATCH($C87,'[1]Scheduling Worksheet'!$K$1:$K$65536,0)),VLOOKUP($C87,'[1]Scheduling Worksheet'!$K$1:$X$65536,13,FALSE),"")</f>
        <v/>
      </c>
      <c r="N87" s="102"/>
      <c r="O87" s="49"/>
      <c r="P87"/>
      <c r="Q87" s="55" t="str">
        <f t="shared" si="50"/>
        <v>11:15, 9:30, 5,</v>
      </c>
      <c r="R87" s="9" t="str">
        <f t="shared" si="51"/>
        <v>Crouch, Thad</v>
      </c>
      <c r="S87" s="47" t="str">
        <f>IF(ISNUMBER(MATCH($C87,'[1]Scheduling Worksheet'!$L$1:$L$65536,0)),VLOOKUP($C87,'[1]Scheduling Worksheet'!$L$1:$X$65536,12,FALSE),"")</f>
        <v>11:15-EM</v>
      </c>
      <c r="T87" s="48" t="str">
        <f>IF(ISNUMBER(MATCH($C87,'[1]Scheduling Worksheet'!$M$1:$M$65536,0)),VLOOKUP($C87,'[1]Scheduling Worksheet'!$M$1:$X$65536,11,FALSE),"")</f>
        <v/>
      </c>
      <c r="U87" s="47" t="str">
        <f>IF(ISNUMBER(MATCH($C87,'[1]Scheduling Worksheet'!$N$1:$N$65536,0)),VLOOKUP($C87,'[1]Scheduling Worksheet'!$N$1:$X$65536,10,FALSE),"")</f>
        <v/>
      </c>
      <c r="V87" s="47" t="str">
        <f>IF(ISNUMBER(MATCH($C87,'[1]Scheduling Worksheet'!$O$1:$O$65536,0)),VLOOKUP($C87,'[1]Scheduling Worksheet'!$O$1:$X$65536,9,FALSE),"")</f>
        <v>11:15-CUP</v>
      </c>
      <c r="W87" s="51" t="str">
        <f>IF(ISNUMBER(MATCH($C87,'[1]Scheduling Worksheet'!$P$1:$P$65536,0)),VLOOKUP($C87,'[1]Scheduling Worksheet'!$P$1:$X$65536,8,FALSE),"")</f>
        <v/>
      </c>
      <c r="X87" s="51" t="str">
        <f>IF(ISNUMBER(MATCH($C87,'[1]Scheduling Worksheet'!$Q$1:$Q$65536,0)),VLOOKUP($C87,'[1]Scheduling Worksheet'!$Q$1:$X$65536,7,FALSE),"")</f>
        <v>11:15-CUP</v>
      </c>
      <c r="Y87" s="47" t="str">
        <f>IF(ISNUMBER(MATCH($C87,'[1]Scheduling Worksheet'!$R$1:$R$65536,0)),VLOOKUP($C87,'[1]Scheduling Worksheet'!$R$1:$X$65536,6,FALSE),"")</f>
        <v>11:15-CUP</v>
      </c>
      <c r="Z87" s="47" t="str">
        <f>IF(ISNUMBER(MATCH($C87,'[1]Scheduling Worksheet'!$S$1:$S$65536,0)),VLOOKUP($C87,'[1]Scheduling Worksheet'!$S$1:$X$65536,5,FALSE),"")</f>
        <v>11:15-Lector</v>
      </c>
      <c r="AA87" s="48" t="str">
        <f>IF(ISNUMBER(MATCH($C87,'[1]Scheduling Worksheet'!$T$1:$T$65536,0)),VLOOKUP($C87,'[1]Scheduling Worksheet'!$T$1:$X$65536,4,FALSE),"")</f>
        <v/>
      </c>
      <c r="AB87" s="47" t="str">
        <f>IF(ISNUMBER(MATCH($C87,'[1]Scheduling Worksheet'!$U$1:$U$65536,0)),VLOOKUP($C87,'[1]Scheduling Worksheet'!$U$1:$X$65536,3,FALSE),"")</f>
        <v/>
      </c>
      <c r="AC87" s="53" t="str">
        <f>IF(ISNUMBER(MATCH($C87,'[1]Scheduling Worksheet'!$V$1:$V$65536,0)),VLOOKUP($C87,'[1]Scheduling Worksheet'!$V$1:$X$65536,3,FALSE),"")</f>
        <v/>
      </c>
      <c r="AD87" s="18"/>
      <c r="AE87" s="33"/>
      <c r="AF87" s="25" t="str">
        <f t="shared" si="52"/>
        <v>Crouch, Thad</v>
      </c>
      <c r="AG87" s="51" t="str">
        <f t="shared" si="53"/>
        <v>11:15, 9:30, 5,</v>
      </c>
      <c r="AH87" s="43" t="str">
        <f>IF(ISNUMBER(MATCH($C87,[2]LECTORS!$D$1:$D$65546,0)),VLOOKUP($C87,[2]LECTORS!$D$1:$Q$65546,7,FALSE),"")</f>
        <v>512-971-5691</v>
      </c>
      <c r="AI87" s="26" t="str">
        <f>IF($AJ87="y",IF(ISNUMBER(MATCH($C87,[2]LECTORS!$D$1:$D$65546,0)),VLOOKUP($C87,[2]LECTORS!$D$1:$Q$65546,6,FALSE),""),"")</f>
        <v>thadcrouch@gmail.com</v>
      </c>
      <c r="AJ87" s="27" t="s">
        <v>45</v>
      </c>
      <c r="AK87" s="16">
        <f t="shared" si="54"/>
        <v>2</v>
      </c>
      <c r="AL87" s="14">
        <f>IF(ISNUMBER(MATCH($C87,[2]LECTORS!$D$1:$D$65546,0)),VLOOKUP($C87,[2]LECTORS!$D$1:$Q$65546,12,FALSE),"")</f>
        <v>8</v>
      </c>
      <c r="AM87" s="16">
        <f t="shared" si="55"/>
        <v>3</v>
      </c>
      <c r="AN87" s="13" t="str">
        <f>IF(ISNUMBER(MATCH($C87,[2]LECTORS!$D$1:$D$65546,0)),VLOOKUP($C87,[2]LECTORS!$D$1:$S$65546,14,FALSE),"")</f>
        <v>EM</v>
      </c>
      <c r="AO87" s="36" t="str">
        <f>IF(ISNUMBER(MATCH($C87,[2]LECTORS!$D$1:$D$65546,0)),VLOOKUP($C87,[2]LECTORS!$D$1:$S$65546,15,FALSE),"")</f>
        <v>prefer 11:15 or 9:30, but open to any. No longer schedule for 7:30 and Vg as of 2018-08.</v>
      </c>
      <c r="AP87" s="14">
        <f>IF(ISNUMBER(MATCH($C87,[2]LECTORS!$D$1:$D$65546,0)),VLOOKUP($C87,[2]LECTORS!$D$1:$S$65546,16,FALSE),"")</f>
        <v>0</v>
      </c>
      <c r="AQ87" s="14" t="str">
        <f>IF(ISNUMBER(MATCH($C87,[2]LECTORS!$D$1:$D$65546,0)),VLOOKUP($C87,[2]LECTORS!$D$1:$Q$65546,6,FALSE),"")</f>
        <v>thadcrouch@gmail.com</v>
      </c>
      <c r="AR87" s="35" t="str">
        <f>_xlfn.XLOOKUP(C87,'[2]EIM check'!$A:$A,'[2]EIM check'!$C:$C,"none",2)</f>
        <v>Expires 2026/01</v>
      </c>
      <c r="AS87" s="2"/>
      <c r="BA87" s="4" t="str">
        <f t="shared" si="56"/>
        <v>11:15, 9:30, 5,</v>
      </c>
      <c r="CG87" s="96"/>
    </row>
    <row r="88" spans="1:85" s="4" customFormat="1" ht="19.95" customHeight="1" x14ac:dyDescent="0.3">
      <c r="A88" s="76">
        <f>_xlfn.XLOOKUP(C88,[2]LECTORS!$D:$D,[2]LECTORS!$Q:$Q,"")</f>
        <v>0</v>
      </c>
      <c r="B88" s="63" t="str">
        <f>IF(ISNUMBER(MATCH($C88,[2]LECTORS!$D$1:$D$65546,0)),VLOOKUP($C88,[2]LECTORS!$D$1:$Q$65546,11,FALSE),"")</f>
        <v>11:15, 9:30, 5, Vg</v>
      </c>
      <c r="C88" s="190" t="s">
        <v>101</v>
      </c>
      <c r="D88" s="103" t="str">
        <f>IF(ISNUMBER(MATCH($C88,'[1]Scheduling Worksheet'!$B$1:$B$65536,0)),VLOOKUP($C88,'[1]Scheduling Worksheet'!$B$1:$X$65536,22,FALSE),"")</f>
        <v/>
      </c>
      <c r="E88" s="47" t="str">
        <f>IF(ISNUMBER(MATCH($C88,'[1]Scheduling Worksheet'!$C$1:$C$65536,0)),VLOOKUP($C88,'[1]Scheduling Worksheet'!$C$1:$X$65536,21,FALSE),"")</f>
        <v>11:15-Lector</v>
      </c>
      <c r="F88" s="48" t="str">
        <f>IF(ISNUMBER(MATCH($C88,'[1]Scheduling Worksheet'!$D$1:$D$65536,0)),VLOOKUP($C88,'[1]Scheduling Worksheet'!$D$1:$X$65536,20,FALSE),"")</f>
        <v/>
      </c>
      <c r="G88" s="48" t="str">
        <f>IF(ISNUMBER(MATCH($C88,'[1]Scheduling Worksheet'!$E$1:$E$65536,0)),VLOOKUP($C88,'[1]Scheduling Worksheet'!$E$1:$X$65536,19,FALSE),"")</f>
        <v/>
      </c>
      <c r="H88" s="228" t="str">
        <f>IF(ISNUMBER(MATCH($C88,'[1]Scheduling Worksheet'!$F$1:$F$65536,0)),VLOOKUP($C88,'[1]Scheduling Worksheet'!$F$1:$X$65536,19,FALSE),"")</f>
        <v/>
      </c>
      <c r="I88" s="47" t="str">
        <f>IF(ISNUMBER(MATCH($C88,'[1]Scheduling Worksheet'!$G$1:$G$65536,0)),VLOOKUP($C88,'[1]Scheduling Worksheet'!$G$1:$X$65536,17,FALSE),"")</f>
        <v/>
      </c>
      <c r="J88" s="47" t="str">
        <f>IF(ISNUMBER(MATCH($C88,'[1]Scheduling Worksheet'!$H$1:$H$65536,0)),VLOOKUP($C88,'[1]Scheduling Worksheet'!$H$1:$X$65536,16,FALSE),"")</f>
        <v/>
      </c>
      <c r="K88" s="47" t="str">
        <f>IF(ISNUMBER(MATCH($C88,'[1]Scheduling Worksheet'!$I$1:$I$65536,0)),VLOOKUP($C88,'[1]Scheduling Worksheet'!$I$1:$X$65536,15,FALSE),"")</f>
        <v/>
      </c>
      <c r="L88" s="47" t="str">
        <f>IF(ISNUMBER(MATCH($C88,'[1]Scheduling Worksheet'!$J$1:$J$65536,0)),VLOOKUP($C88,'[1]Scheduling Worksheet'!$J$1:$X$65536,14,FALSE),"")</f>
        <v/>
      </c>
      <c r="M88" s="47" t="str">
        <f>IF(ISNUMBER(MATCH($C88,'[1]Scheduling Worksheet'!$K$1:$K$65536,0)),VLOOKUP($C88,'[1]Scheduling Worksheet'!$K$1:$X$65536,13,FALSE),"")</f>
        <v>5:00-Lector</v>
      </c>
      <c r="N88" s="102"/>
      <c r="O88" s="49"/>
      <c r="P88"/>
      <c r="Q88" s="55" t="str">
        <f t="shared" si="50"/>
        <v>11:15, 9:30, 5, Vg</v>
      </c>
      <c r="R88" s="9" t="str">
        <f t="shared" si="51"/>
        <v>Leone, Giacomo</v>
      </c>
      <c r="S88" s="47" t="str">
        <f>IF(ISNUMBER(MATCH($C88,'[1]Scheduling Worksheet'!$L$1:$L$65536,0)),VLOOKUP($C88,'[1]Scheduling Worksheet'!$L$1:$X$65536,12,FALSE),"")</f>
        <v/>
      </c>
      <c r="T88" s="48" t="str">
        <f>IF(ISNUMBER(MATCH($C88,'[1]Scheduling Worksheet'!$M$1:$M$65536,0)),VLOOKUP($C88,'[1]Scheduling Worksheet'!$M$1:$X$65536,11,FALSE),"")</f>
        <v/>
      </c>
      <c r="U88" s="47" t="str">
        <f>IF(ISNUMBER(MATCH($C88,'[1]Scheduling Worksheet'!$N$1:$N$65536,0)),VLOOKUP($C88,'[1]Scheduling Worksheet'!$N$1:$X$65536,10,FALSE),"")</f>
        <v/>
      </c>
      <c r="V88" s="47" t="str">
        <f>IF(ISNUMBER(MATCH($C88,'[1]Scheduling Worksheet'!$O$1:$O$65536,0)),VLOOKUP($C88,'[1]Scheduling Worksheet'!$O$1:$X$65536,9,FALSE),"")</f>
        <v/>
      </c>
      <c r="W88" s="51" t="str">
        <f>IF(ISNUMBER(MATCH($C88,'[1]Scheduling Worksheet'!$P$1:$P$65536,0)),VLOOKUP($C88,'[1]Scheduling Worksheet'!$P$1:$X$65536,8,FALSE),"")</f>
        <v/>
      </c>
      <c r="X88" s="64" t="str">
        <f>IF(ISNUMBER(MATCH($C88,'[1]Scheduling Worksheet'!$Q$1:$Q$65536,0)),VLOOKUP($C88,'[1]Scheduling Worksheet'!$Q$1:$X$65536,7,FALSE),"")</f>
        <v/>
      </c>
      <c r="Y88" s="47" t="str">
        <f>IF(ISNUMBER(MATCH($C88,'[1]Scheduling Worksheet'!$R$1:$R$65536,0)),VLOOKUP($C88,'[1]Scheduling Worksheet'!$R$1:$X$65536,6,FALSE),"")</f>
        <v>11:15-Lector</v>
      </c>
      <c r="Z88" s="47" t="str">
        <f>IF(ISNUMBER(MATCH($C88,'[1]Scheduling Worksheet'!$S$1:$S$65536,0)),VLOOKUP($C88,'[1]Scheduling Worksheet'!$S$1:$X$65536,5,FALSE),"")</f>
        <v/>
      </c>
      <c r="AA88" s="228" t="str">
        <f>IF(ISNUMBER(MATCH($C88,'[1]Scheduling Worksheet'!$T$1:$T$65536,0)),VLOOKUP($C88,'[1]Scheduling Worksheet'!$T$1:$X$65536,4,FALSE),"")</f>
        <v/>
      </c>
      <c r="AB88" s="47" t="str">
        <f>IF(ISNUMBER(MATCH(#REF!,'[1]Scheduling Worksheet'!$U$1:$U$65536,0)),VLOOKUP(#REF!,'[1]Scheduling Worksheet'!$U$1:$X$65536,3,FALSE),"")</f>
        <v/>
      </c>
      <c r="AC88" s="53" t="str">
        <f>IF(ISNUMBER(MATCH(#REF!,'[1]Scheduling Worksheet'!$V$1:$V$65536,0)),VLOOKUP(#REF!,'[1]Scheduling Worksheet'!$V$1:$X$65536,3,FALSE),"")</f>
        <v/>
      </c>
      <c r="AD88" s="18"/>
      <c r="AE88" s="33"/>
      <c r="AF88" s="25" t="str">
        <f t="shared" si="52"/>
        <v>Leone, Giacomo</v>
      </c>
      <c r="AG88" s="51" t="str">
        <f t="shared" si="53"/>
        <v>11:15, 9:30, 5, Vg</v>
      </c>
      <c r="AH88" s="43" t="str">
        <f>IF(ISNUMBER(MATCH($C88,[2]LECTORS!$D$1:$D$65546,0)),VLOOKUP($C88,[2]LECTORS!$D$1:$Q$65546,7,FALSE),"")</f>
        <v>512-394-5268
512-983-7576</v>
      </c>
      <c r="AI88" s="26" t="str">
        <f>IF($AJ88="y",IF(ISNUMBER(MATCH($C88,[2]LECTORS!$D$1:$D$65546,0)),VLOOKUP($C88,[2]LECTORS!$D$1:$Q$65546,6,FALSE),""),"")</f>
        <v>giacleone575@gmail.com</v>
      </c>
      <c r="AJ88" s="27" t="s">
        <v>45</v>
      </c>
      <c r="AK88" s="16">
        <f t="shared" si="54"/>
        <v>3</v>
      </c>
      <c r="AL88" s="14">
        <f>IF(ISNUMBER(MATCH($C88,[2]LECTORS!$D$1:$D$65546,0)),VLOOKUP($C88,[2]LECTORS!$D$1:$Q$65546,12,FALSE),"")</f>
        <v>0</v>
      </c>
      <c r="AM88" s="16">
        <f t="shared" si="55"/>
        <v>3</v>
      </c>
      <c r="AN88" s="13">
        <f>IF(ISNUMBER(MATCH($C88,[2]LECTORS!$D$1:$D$65546,0)),VLOOKUP($C88,[2]LECTORS!$D$1:$S$65546,14,FALSE),"")</f>
        <v>0</v>
      </c>
      <c r="AO88" s="14">
        <f>IF(ISNUMBER(MATCH($C88,[2]LECTORS!$D$1:$D$65546,0)),VLOOKUP($C88,[2]LECTORS!$D$1:$S$65546,15,FALSE),"")</f>
        <v>0</v>
      </c>
      <c r="AP88" s="14">
        <f>IF(ISNUMBER(MATCH($C88,[2]LECTORS!$D$1:$D$65546,0)),VLOOKUP($C88,[2]LECTORS!$D$1:$S$65546,16,FALSE),"")</f>
        <v>0</v>
      </c>
      <c r="AQ88" s="14" t="str">
        <f>IF(ISNUMBER(MATCH($C88,[2]LECTORS!$D$1:$D$65546,0)),VLOOKUP($C88,[2]LECTORS!$D$1:$Q$65546,6,FALSE),"")</f>
        <v>giacleone575@gmail.com</v>
      </c>
      <c r="AR88" s="35" t="str">
        <f>_xlfn.XLOOKUP(C88,'[2]EIM check'!$A:$A,'[2]EIM check'!$C:$C,"none",2)</f>
        <v>Expires 2026/01</v>
      </c>
      <c r="AS88" s="2"/>
      <c r="BA88" s="4" t="str">
        <f t="shared" si="56"/>
        <v>LEC</v>
      </c>
    </row>
    <row r="89" spans="1:85" s="4" customFormat="1" ht="19.95" customHeight="1" x14ac:dyDescent="0.3">
      <c r="A89" s="76">
        <f>_xlfn.XLOOKUP(C89,[2]LECTORS!$D:$D,[2]LECTORS!$Q:$Q,"")</f>
        <v>0</v>
      </c>
      <c r="B89" s="63" t="str">
        <f>IF(ISNUMBER(MATCH($C89,[2]LECTORS!$D$1:$D$65546,0)),VLOOKUP($C89,[2]LECTORS!$D$1:$Q$65546,11,FALSE),"")</f>
        <v>Vg, 5, or any English</v>
      </c>
      <c r="C89" s="38" t="s">
        <v>103</v>
      </c>
      <c r="D89" s="103" t="str">
        <f>IF(ISNUMBER(MATCH($C89,'[1]Scheduling Worksheet'!$B$1:$B$65536,0)),VLOOKUP($C89,'[1]Scheduling Worksheet'!$B$1:$X$65536,22,FALSE),"")</f>
        <v>Vg-Lector</v>
      </c>
      <c r="E89" s="47" t="str">
        <f>IF(ISNUMBER(MATCH($C89,'[1]Scheduling Worksheet'!$C$1:$C$65536,0)),VLOOKUP($C89,'[1]Scheduling Worksheet'!$C$1:$X$65536,21,FALSE),"")</f>
        <v/>
      </c>
      <c r="F89" s="47" t="str">
        <f>IF(ISNUMBER(MATCH($C89,'[1]Scheduling Worksheet'!$D$1:$D$65536,0)),VLOOKUP($C89,'[1]Scheduling Worksheet'!$D$1:$X$65536,20,FALSE),"")</f>
        <v/>
      </c>
      <c r="G89" s="47" t="str">
        <f>IF(ISNUMBER(MATCH($C89,'[1]Scheduling Worksheet'!$E$1:$E$65536,0)),VLOOKUP($C89,'[1]Scheduling Worksheet'!$E$1:$X$65536,19,FALSE),"")</f>
        <v>Vg-Lector</v>
      </c>
      <c r="H89" s="228" t="str">
        <f>IF(ISNUMBER(MATCH($C89,'[1]Scheduling Worksheet'!$F$1:$F$65536,0)),VLOOKUP($C89,'[1]Scheduling Worksheet'!$F$1:$X$65536,19,FALSE),"")</f>
        <v/>
      </c>
      <c r="I89" s="47" t="str">
        <f>IF(ISNUMBER(MATCH($C89,'[1]Scheduling Worksheet'!$G$1:$G$65536,0)),VLOOKUP($C89,'[1]Scheduling Worksheet'!$G$1:$X$65536,17,FALSE),"")</f>
        <v/>
      </c>
      <c r="J89" s="52" t="str">
        <f>IF(ISNUMBER(MATCH($C89,'[1]Scheduling Worksheet'!$H$1:$H$65536,0)),VLOOKUP($C89,'[1]Scheduling Worksheet'!$H$1:$X$65536,16,FALSE),"")</f>
        <v/>
      </c>
      <c r="K89" s="47" t="str">
        <f>IF(ISNUMBER(MATCH($C89,'[1]Scheduling Worksheet'!$I$1:$I$65536,0)),VLOOKUP($C89,'[1]Scheduling Worksheet'!$I$1:$X$65536,15,FALSE),"")</f>
        <v>Vg-Lector</v>
      </c>
      <c r="L89" s="47" t="str">
        <f>IF(ISNUMBER(MATCH($C89,'[1]Scheduling Worksheet'!$J$1:$J$65536,0)),VLOOKUP($C89,'[1]Scheduling Worksheet'!$J$1:$X$65536,14,FALSE),"")</f>
        <v/>
      </c>
      <c r="M89" s="47" t="str">
        <f>IF(ISNUMBER(MATCH($C89,'[1]Scheduling Worksheet'!$K$1:$K$65536,0)),VLOOKUP($C89,'[1]Scheduling Worksheet'!$K$1:$X$65536,13,FALSE),"")</f>
        <v/>
      </c>
      <c r="N89" s="102"/>
      <c r="O89" s="49"/>
      <c r="P89"/>
      <c r="Q89" s="55" t="str">
        <f t="shared" si="50"/>
        <v>Vg, 5, or any English</v>
      </c>
      <c r="R89" s="9" t="str">
        <f t="shared" si="51"/>
        <v>Kemp, Hal</v>
      </c>
      <c r="S89" s="47" t="str">
        <f>IF(ISNUMBER(MATCH($C89,'[1]Scheduling Worksheet'!$L$1:$L$65536,0)),VLOOKUP($C89,'[1]Scheduling Worksheet'!$L$1:$X$65536,12,FALSE),"")</f>
        <v/>
      </c>
      <c r="T89" s="47" t="str">
        <f>IF(ISNUMBER(MATCH($C89,'[1]Scheduling Worksheet'!$M$1:$M$65536,0)),VLOOKUP($C89,'[1]Scheduling Worksheet'!$M$1:$X$65536,11,FALSE),"")</f>
        <v>5:00-Lector</v>
      </c>
      <c r="U89" s="47" t="str">
        <f>IF(ISNUMBER(MATCH($C89,'[1]Scheduling Worksheet'!$N$1:$N$65536,0)),VLOOKUP($C89,'[1]Scheduling Worksheet'!$N$1:$X$65536,10,FALSE),"")</f>
        <v/>
      </c>
      <c r="V89" s="47" t="str">
        <f>IF(ISNUMBER(MATCH($C89,'[1]Scheduling Worksheet'!$O$1:$O$65536,0)),VLOOKUP($C89,'[1]Scheduling Worksheet'!$O$1:$X$65536,9,FALSE),"")</f>
        <v/>
      </c>
      <c r="W89" s="51" t="str">
        <f>IF(ISNUMBER(MATCH($C89,'[1]Scheduling Worksheet'!$P$1:$P$65536,0)),VLOOKUP($C89,'[1]Scheduling Worksheet'!$P$1:$X$65536,8,FALSE),"")</f>
        <v/>
      </c>
      <c r="X89" s="51" t="str">
        <f>IF(ISNUMBER(MATCH($C89,'[1]Scheduling Worksheet'!$Q$1:$Q$65536,0)),VLOOKUP($C89,'[1]Scheduling Worksheet'!$Q$1:$X$65536,7,FALSE),"")</f>
        <v/>
      </c>
      <c r="Y89" s="47" t="str">
        <f>IF(ISNUMBER(MATCH($C89,'[1]Scheduling Worksheet'!$R$1:$R$65536,0)),VLOOKUP($C89,'[1]Scheduling Worksheet'!$R$1:$X$65536,6,FALSE),"")</f>
        <v/>
      </c>
      <c r="Z89" s="47" t="str">
        <f>IF(ISNUMBER(MATCH($C89,'[1]Scheduling Worksheet'!$S$1:$S$65536,0)),VLOOKUP($C89,'[1]Scheduling Worksheet'!$S$1:$X$65536,5,FALSE),"")</f>
        <v>7:30-Lector</v>
      </c>
      <c r="AA89" s="228" t="str">
        <f>IF(ISNUMBER(MATCH($C89,'[1]Scheduling Worksheet'!$T$1:$T$65536,0)),VLOOKUP($C89,'[1]Scheduling Worksheet'!$T$1:$X$65536,4,FALSE),"")</f>
        <v/>
      </c>
      <c r="AB89" s="47" t="str">
        <f>IF(ISNUMBER(MATCH(#REF!,'[1]Scheduling Worksheet'!$U$1:$U$65536,0)),VLOOKUP(#REF!,'[1]Scheduling Worksheet'!$U$1:$X$65536,3,FALSE),"")</f>
        <v/>
      </c>
      <c r="AC89" s="53" t="str">
        <f>IF(ISNUMBER(MATCH(#REF!,'[1]Scheduling Worksheet'!$V$1:$V$65536,0)),VLOOKUP(#REF!,'[1]Scheduling Worksheet'!$V$1:$X$65536,3,FALSE),"")</f>
        <v/>
      </c>
      <c r="AD89" s="18"/>
      <c r="AE89" s="33"/>
      <c r="AF89" s="25" t="str">
        <f t="shared" si="52"/>
        <v>Kemp, Hal</v>
      </c>
      <c r="AG89" s="51" t="str">
        <f t="shared" si="53"/>
        <v>Vg, 5, or any English</v>
      </c>
      <c r="AH89" s="43" t="str">
        <f>IF(ISNUMBER(MATCH($C89,[2]LECTORS!$D$1:$D$65546,0)),VLOOKUP($C89,[2]LECTORS!$D$1:$Q$65546,7,FALSE),"")</f>
        <v>512-963-1964</v>
      </c>
      <c r="AI89" s="26" t="str">
        <f>IF($AJ89="y",IF(ISNUMBER(MATCH($C89,[2]LECTORS!$D$1:$D$65546,0)),VLOOKUP($C89,[2]LECTORS!$D$1:$Q$65546,6,FALSE),""),"")</f>
        <v>hakemp2000@yahoo.com</v>
      </c>
      <c r="AJ89" s="27" t="s">
        <v>45</v>
      </c>
      <c r="AK89" s="16">
        <f t="shared" si="54"/>
        <v>4</v>
      </c>
      <c r="AL89" s="14">
        <f>IF(ISNUMBER(MATCH($C89,[2]LECTORS!$D$1:$D$65546,0)),VLOOKUP($C89,[2]LECTORS!$D$1:$Q$65546,12,FALSE),"")</f>
        <v>0</v>
      </c>
      <c r="AM89" s="16">
        <f t="shared" si="55"/>
        <v>4</v>
      </c>
      <c r="AN89" s="13">
        <f>IF(ISNUMBER(MATCH($C89,[2]LECTORS!$D$1:$D$65546,0)),VLOOKUP($C89,[2]LECTORS!$D$1:$S$65546,14,FALSE),"")</f>
        <v>0</v>
      </c>
      <c r="AO89" s="14" t="str">
        <f>IF(ISNUMBER(MATCH($C89,[2]LECTORS!$D$1:$D$65546,0)),VLOOKUP($C89,[2]LECTORS!$D$1:$S$65546,15,FALSE),"")</f>
        <v>Newly Baptised 2023/04.</v>
      </c>
      <c r="AP89" s="14" t="s">
        <v>107</v>
      </c>
      <c r="AQ89" s="14" t="str">
        <f>IF(ISNUMBER(MATCH($C89,[2]LECTORS!$D$1:$D$65546,0)),VLOOKUP($C89,[2]LECTORS!$D$1:$Q$65546,6,FALSE),"")</f>
        <v>hakemp2000@yahoo.com</v>
      </c>
      <c r="AR89" s="35" t="str">
        <f>_xlfn.XLOOKUP(C89,'[2]EIM check'!$A:$A,'[2]EIM check'!$C:$C,"none",2)</f>
        <v>Expires 2026/02</v>
      </c>
      <c r="AS89" s="2"/>
      <c r="BA89" s="4" t="str">
        <f t="shared" si="56"/>
        <v>LEC</v>
      </c>
    </row>
    <row r="90" spans="1:85" s="223" customFormat="1" ht="19.95" customHeight="1" x14ac:dyDescent="0.25">
      <c r="A90" s="199"/>
      <c r="B90" s="200">
        <v>6</v>
      </c>
      <c r="C90" s="201"/>
      <c r="D90" s="202"/>
      <c r="E90" s="203"/>
      <c r="F90" s="203"/>
      <c r="G90" s="203"/>
      <c r="H90" s="203"/>
      <c r="I90" s="203"/>
      <c r="J90" s="204"/>
      <c r="K90" s="203"/>
      <c r="L90" s="203"/>
      <c r="M90" s="205"/>
      <c r="N90" s="206"/>
      <c r="O90" s="207"/>
      <c r="P90" s="208"/>
      <c r="Q90" s="209"/>
      <c r="R90" s="210"/>
      <c r="S90" s="203"/>
      <c r="T90" s="203"/>
      <c r="U90" s="203"/>
      <c r="V90" s="203"/>
      <c r="W90" s="211"/>
      <c r="X90" s="211"/>
      <c r="Y90" s="203"/>
      <c r="Z90" s="203"/>
      <c r="AA90" s="203"/>
      <c r="AB90" s="203"/>
      <c r="AC90" s="212"/>
      <c r="AD90" s="213"/>
      <c r="AE90" s="214"/>
      <c r="AF90" s="215"/>
      <c r="AG90" s="211"/>
      <c r="AH90" s="200"/>
      <c r="AI90" s="216"/>
      <c r="AJ90" s="217"/>
      <c r="AK90" s="218"/>
      <c r="AL90" s="219"/>
      <c r="AM90" s="218"/>
      <c r="AN90" s="220"/>
      <c r="AO90" s="219"/>
      <c r="AP90" s="219"/>
      <c r="AQ90" s="219"/>
      <c r="AR90" s="221"/>
      <c r="AS90" s="222"/>
    </row>
  </sheetData>
  <sortState xmlns:xlrd2="http://schemas.microsoft.com/office/spreadsheetml/2017/richdata2" ref="A66:CG74">
    <sortCondition ref="D66:D74"/>
  </sortState>
  <conditionalFormatting sqref="C51">
    <cfRule type="duplicateValues" dxfId="24" priority="4"/>
  </conditionalFormatting>
  <conditionalFormatting sqref="C79">
    <cfRule type="duplicateValues" dxfId="23" priority="1"/>
  </conditionalFormatting>
  <conditionalFormatting sqref="AJ2:AJ90">
    <cfRule type="containsText" dxfId="22" priority="2" stopIfTrue="1" operator="containsText" text="y">
      <formula>NOT(ISERROR(SEARCH("y",AJ2)))</formula>
    </cfRule>
    <cfRule type="containsText" dxfId="21" priority="3" stopIfTrue="1" operator="containsText" text="n">
      <formula>NOT(ISERROR(SEARCH("n",AJ2)))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D6E7F-A825-4D9A-80A2-E8DAAAAA9D53}">
  <dimension ref="A1:CF84"/>
  <sheetViews>
    <sheetView topLeftCell="B1" workbookViewId="0">
      <pane xSplit="2" ySplit="1" topLeftCell="S67" activePane="bottomRight" state="frozen"/>
      <selection activeCell="B1" sqref="B1"/>
      <selection pane="topRight" activeCell="D1" sqref="D1"/>
      <selection pane="bottomLeft" activeCell="B2" sqref="B2"/>
      <selection pane="bottomRight" activeCell="C78" sqref="C78"/>
    </sheetView>
  </sheetViews>
  <sheetFormatPr defaultColWidth="9.109375" defaultRowHeight="13.2" x14ac:dyDescent="0.25"/>
  <cols>
    <col min="1" max="1" width="11.5546875" customWidth="1"/>
    <col min="2" max="2" width="19.6640625" customWidth="1"/>
    <col min="3" max="3" width="29.6640625" customWidth="1"/>
    <col min="4" max="4" width="15.77734375" customWidth="1"/>
    <col min="5" max="11" width="14.88671875" customWidth="1"/>
    <col min="12" max="12" width="13.44140625" customWidth="1"/>
    <col min="13" max="13" width="0.33203125" customWidth="1"/>
    <col min="14" max="17" width="9.109375" hidden="1" customWidth="1"/>
    <col min="18" max="18" width="14.5546875" bestFit="1" customWidth="1"/>
    <col min="19" max="19" width="13" customWidth="1"/>
    <col min="20" max="20" width="13.44140625" customWidth="1"/>
    <col min="21" max="26" width="15.6640625" customWidth="1"/>
    <col min="27" max="29" width="9.109375" hidden="1" customWidth="1"/>
    <col min="30" max="30" width="0.88671875" customWidth="1"/>
    <col min="31" max="31" width="5.77734375" hidden="1" customWidth="1"/>
    <col min="32" max="32" width="45.44140625" hidden="1" customWidth="1"/>
    <col min="33" max="33" width="21.44140625" hidden="1" customWidth="1"/>
    <col min="34" max="34" width="29.5546875" hidden="1" customWidth="1"/>
    <col min="35" max="35" width="76" hidden="1" customWidth="1"/>
    <col min="36" max="36" width="7.5546875" hidden="1" customWidth="1"/>
    <col min="37" max="37" width="5.44140625" customWidth="1"/>
    <col min="38" max="38" width="0" hidden="1" customWidth="1"/>
    <col min="39" max="39" width="6.88671875" customWidth="1"/>
    <col min="41" max="42" width="60.44140625" customWidth="1"/>
    <col min="43" max="43" width="49.5546875" customWidth="1"/>
  </cols>
  <sheetData>
    <row r="1" spans="1:84" s="35" customFormat="1" ht="47.4" thickBot="1" x14ac:dyDescent="0.3">
      <c r="A1" s="97"/>
      <c r="B1" s="42" t="s">
        <v>15</v>
      </c>
      <c r="C1" s="10" t="s">
        <v>48</v>
      </c>
      <c r="D1" s="62">
        <f>('[1]Scheduling Worksheet'!$B$1)</f>
        <v>45256</v>
      </c>
      <c r="E1" s="61">
        <f>('[1]Scheduling Worksheet'!$C$1)</f>
        <v>45263</v>
      </c>
      <c r="F1" s="61">
        <f>('[1]Scheduling Worksheet'!$D$1)</f>
        <v>45270</v>
      </c>
      <c r="G1" s="61">
        <f>('[1]Scheduling Worksheet'!$E$1)</f>
        <v>45277</v>
      </c>
      <c r="H1" s="61">
        <f>('[1]Scheduling Worksheet'!$F$1)</f>
        <v>45284</v>
      </c>
      <c r="I1" s="61">
        <f>('[1]Scheduling Worksheet'!$G$1)</f>
        <v>45291</v>
      </c>
      <c r="J1" s="61">
        <f>('[1]Scheduling Worksheet'!$H$1)</f>
        <v>45298</v>
      </c>
      <c r="K1" s="61">
        <f>('[1]Scheduling Worksheet'!$I$1)</f>
        <v>45305</v>
      </c>
      <c r="L1" s="61">
        <f>('[1]Scheduling Worksheet'!$J$1)</f>
        <v>45312</v>
      </c>
      <c r="M1" s="45"/>
      <c r="N1" s="46"/>
      <c r="O1"/>
      <c r="P1" s="28" t="str">
        <f>$B$65</f>
        <v>1,</v>
      </c>
      <c r="Q1" s="10" t="str">
        <f>$C$65</f>
        <v>Garcia, Rodrigo</v>
      </c>
      <c r="R1" s="61">
        <f>('[1]Scheduling Worksheet'!$K$1)</f>
        <v>45319</v>
      </c>
      <c r="S1" s="61">
        <f>('[1]Scheduling Worksheet'!$L$1)</f>
        <v>45326</v>
      </c>
      <c r="T1" s="61">
        <f>('[1]Scheduling Worksheet'!$M$1)</f>
        <v>45333</v>
      </c>
      <c r="U1" s="61">
        <f>('[1]Scheduling Worksheet'!$N$1)</f>
        <v>45340</v>
      </c>
      <c r="V1" s="61">
        <f>('[1]Scheduling Worksheet'!$O$1)</f>
        <v>45347</v>
      </c>
      <c r="W1" s="61">
        <f>('[1]Scheduling Worksheet'!$P$1)</f>
        <v>45354</v>
      </c>
      <c r="X1" s="61">
        <f>('[1]Scheduling Worksheet'!$Q$1)</f>
        <v>45361</v>
      </c>
      <c r="Y1" s="61">
        <f>('[1]Scheduling Worksheet'!$R$1)</f>
        <v>45368</v>
      </c>
      <c r="Z1" s="61">
        <f>('[1]Scheduling Worksheet'!$S$1)</f>
        <v>45375</v>
      </c>
      <c r="AA1" s="61">
        <f>('[1]Scheduling Worksheet'!$T$1)</f>
        <v>45382</v>
      </c>
      <c r="AB1" s="61">
        <f>('[1]Scheduling Worksheet'!$U$1)</f>
        <v>45389</v>
      </c>
      <c r="AC1" s="61">
        <f>('[1]Scheduling Worksheet'!V$1)</f>
        <v>45396</v>
      </c>
      <c r="AD1" s="18"/>
      <c r="AE1" s="30"/>
      <c r="AF1" s="28" t="s">
        <v>47</v>
      </c>
      <c r="AG1" s="28" t="str">
        <f>$B$65</f>
        <v>1,</v>
      </c>
      <c r="AH1" s="42" t="s">
        <v>0</v>
      </c>
      <c r="AI1" s="29" t="s">
        <v>44</v>
      </c>
      <c r="AJ1" s="10" t="s">
        <v>63</v>
      </c>
      <c r="AK1" s="23"/>
      <c r="AL1" s="23"/>
      <c r="AM1" s="23"/>
      <c r="AN1" s="23"/>
      <c r="AO1" s="14"/>
      <c r="AP1" s="14"/>
      <c r="AQ1" s="23"/>
      <c r="AR1" s="5"/>
      <c r="AS1" s="34"/>
    </row>
    <row r="2" spans="1:84" s="4" customFormat="1" ht="19.95" customHeight="1" x14ac:dyDescent="0.25">
      <c r="A2" s="76" t="str">
        <f>_xlfn.XLOOKUP(C2,[2]LECTORS!$D:$D,[2]LECTORS!$Q:$Q,"")</f>
        <v>EM</v>
      </c>
      <c r="B2" s="43" t="str">
        <f>IF(ISNUMBER(MATCH($C2,[2]LECTORS!$D$1:$D$65546,0)),VLOOKUP($C2,[2]LECTORS!$D$1:$Q$65546,11,FALSE),"")</f>
        <v>Vg</v>
      </c>
      <c r="C2" s="36" t="s">
        <v>40</v>
      </c>
      <c r="D2" s="103" t="str">
        <f>IF(ISNUMBER(MATCH($C2,'[1]Scheduling Worksheet'!$B$1:$B$65536,0)),VLOOKUP($C2,'[1]Scheduling Worksheet'!$B$1:$X$65536,22,FALSE),"")</f>
        <v>Vg-Lector</v>
      </c>
      <c r="E2" s="52" t="str">
        <f>IF(ISNUMBER(MATCH($C2,'[1]Scheduling Worksheet'!$C$1:$C$65536,0)),VLOOKUP($C2,'[1]Scheduling Worksheet'!$C$1:$X$65536,21,FALSE),"")</f>
        <v/>
      </c>
      <c r="F2" s="47" t="str">
        <f>IF(ISNUMBER(MATCH($C2,'[1]Scheduling Worksheet'!$D$1:$D$65536,0)),VLOOKUP($C2,'[1]Scheduling Worksheet'!$D$1:$X$65536,20,FALSE),"")</f>
        <v/>
      </c>
      <c r="G2" s="47" t="str">
        <f>IF(ISNUMBER(MATCH($C2,'[1]Scheduling Worksheet'!$E$1:$E$65536,0)),VLOOKUP($C2,'[1]Scheduling Worksheet'!$E$1:$X$65536,19,FALSE),"")</f>
        <v/>
      </c>
      <c r="H2" s="47" t="str">
        <f>IF(ISNUMBER(MATCH($C2,'[1]Scheduling Worksheet'!$F$1:$F$65536,0)),VLOOKUP($C2,'[1]Scheduling Worksheet'!$F$1:$X$65536,19,FALSE),"")</f>
        <v/>
      </c>
      <c r="I2" s="47" t="str">
        <f>IF(ISNUMBER(MATCH($C2,'[1]Scheduling Worksheet'!$G$1:$G$65536,0)),VLOOKUP($C2,'[1]Scheduling Worksheet'!$G$1:$X$65536,17,FALSE),"")</f>
        <v/>
      </c>
      <c r="J2" s="52" t="str">
        <f>IF(ISNUMBER(MATCH($C2,'[1]Scheduling Worksheet'!$H$1:$H$65536,0)),VLOOKUP($C2,'[1]Scheduling Worksheet'!$H$1:$X$65536,16,FALSE),"")</f>
        <v>Vg-Lector</v>
      </c>
      <c r="K2" s="47" t="str">
        <f>IF(ISNUMBER(MATCH($C2,'[1]Scheduling Worksheet'!$I$1:$I$65536,0)),VLOOKUP($C2,'[1]Scheduling Worksheet'!$I$1:$X$65536,15,FALSE),"")</f>
        <v/>
      </c>
      <c r="L2" s="47" t="str">
        <f>IF(ISNUMBER(MATCH($C2,'[1]Scheduling Worksheet'!$J$1:$J$65536,0)),VLOOKUP($C2,'[1]Scheduling Worksheet'!$J$1:$X$65536,14,FALSE),"")</f>
        <v/>
      </c>
      <c r="M2" s="102"/>
      <c r="N2" s="49"/>
      <c r="O2"/>
      <c r="P2" s="55" t="str">
        <f t="shared" ref="P2:P9" si="0">$B2</f>
        <v>Vg</v>
      </c>
      <c r="Q2" s="9" t="str">
        <f t="shared" ref="Q2:Q9" si="1">$C2</f>
        <v>Gil, Mark</v>
      </c>
      <c r="R2" s="54" t="str">
        <f>IF(ISNUMBER(MATCH($C2,'[1]Scheduling Worksheet'!$K$1:$K$65536,0)),VLOOKUP($C2,'[1]Scheduling Worksheet'!$K$1:$X$65536,13,FALSE),"")</f>
        <v/>
      </c>
      <c r="S2" s="47" t="str">
        <f>IF(ISNUMBER(MATCH($C2,'[1]Scheduling Worksheet'!$L$1:$L$65536,0)),VLOOKUP($C2,'[1]Scheduling Worksheet'!$L$1:$X$65536,12,FALSE),"")</f>
        <v>Vg-Lector</v>
      </c>
      <c r="T2" s="47" t="str">
        <f>IF(ISNUMBER(MATCH($C2,'[1]Scheduling Worksheet'!$M$1:$M$65536,0)),VLOOKUP($C2,'[1]Scheduling Worksheet'!$M$1:$X$65536,11,FALSE),"")</f>
        <v/>
      </c>
      <c r="U2" s="47" t="str">
        <f>IF(ISNUMBER(MATCH($C2,'[1]Scheduling Worksheet'!$N$1:$N$65536,0)),VLOOKUP($C2,'[1]Scheduling Worksheet'!$N$1:$X$65536,10,FALSE),"")</f>
        <v/>
      </c>
      <c r="V2" s="47" t="str">
        <f>IF(ISNUMBER(MATCH($C2,'[1]Scheduling Worksheet'!$O$1:$O$65536,0)),VLOOKUP($C2,'[1]Scheduling Worksheet'!$O$1:$X$65536,9,FALSE),"")</f>
        <v/>
      </c>
      <c r="W2" s="51" t="str">
        <f>IF(ISNUMBER(MATCH($C2,'[1]Scheduling Worksheet'!$P$1:$P$65536,0)),VLOOKUP($C2,'[1]Scheduling Worksheet'!$P$1:$X$65536,8,FALSE),"")</f>
        <v/>
      </c>
      <c r="X2" s="51" t="str">
        <f>IF(ISNUMBER(MATCH($C2,'[1]Scheduling Worksheet'!$Q$1:$Q$65536,0)),VLOOKUP($C2,'[1]Scheduling Worksheet'!$Q$1:$X$65536,7,FALSE),"")</f>
        <v>Vg-Lector</v>
      </c>
      <c r="Y2" s="47" t="str">
        <f>IF(ISNUMBER(MATCH($C2,'[1]Scheduling Worksheet'!$R$1:$R$65536,0)),VLOOKUP($C2,'[1]Scheduling Worksheet'!$R$1:$X$65536,6,FALSE),"")</f>
        <v/>
      </c>
      <c r="Z2" s="47" t="str">
        <f>IF(ISNUMBER(MATCH($C2,'[1]Scheduling Worksheet'!$S$1:$S$65536,0)),VLOOKUP($C2,'[1]Scheduling Worksheet'!$S$1:$X$65536,5,FALSE),"")</f>
        <v/>
      </c>
      <c r="AA2" s="47" t="str">
        <f>IF(ISNUMBER(MATCH($C2,'[1]Scheduling Worksheet'!$T$1:$T$65536,0)),VLOOKUP($C2,'[1]Scheduling Worksheet'!$T$1:$X$65536,4,FALSE),"")</f>
        <v/>
      </c>
      <c r="AB2" s="47" t="str">
        <f>IF(ISNUMBER(MATCH($C2,'[1]Scheduling Worksheet'!$U$1:$U$65536,0)),VLOOKUP($C2,'[1]Scheduling Worksheet'!$U$1:$X$65536,3,FALSE),"")</f>
        <v/>
      </c>
      <c r="AC2" s="53" t="str">
        <f>IF(ISNUMBER(MATCH($C2,'[1]Scheduling Worksheet'!$V$1:$V$65536,0)),VLOOKUP($C2,'[1]Scheduling Worksheet'!$V$1:$X$65536,3,FALSE),"")</f>
        <v/>
      </c>
      <c r="AD2" s="18"/>
      <c r="AE2" s="33"/>
      <c r="AF2" s="25" t="str">
        <f t="shared" ref="AF2:AF9" si="2">$C2</f>
        <v>Gil, Mark</v>
      </c>
      <c r="AG2" s="51" t="str">
        <f t="shared" ref="AG2:AG9" si="3">$B2</f>
        <v>Vg</v>
      </c>
      <c r="AH2" s="43" t="str">
        <f>IF(ISNUMBER(MATCH($C2,[2]LECTORS!$D$1:$D$65546,0)),VLOOKUP($C2,[2]LECTORS!$D$1:$Q$65546,7,FALSE),"")</f>
        <v>512-576-9373</v>
      </c>
      <c r="AI2" s="26" t="str">
        <f>IF($AJ2="y",IF(ISNUMBER(MATCH($C2,[2]LECTORS!$D$1:$D$65546,0)),VLOOKUP($C2,[2]LECTORS!$D$1:$Q$65546,6,FALSE),""),"")</f>
        <v>mgil453@yahoo.com</v>
      </c>
      <c r="AJ2" s="27" t="s">
        <v>45</v>
      </c>
      <c r="AK2" s="16">
        <f t="shared" ref="AK2:AK9" si="4">COUNTIF($E2:$AE2,"*-Lector")</f>
        <v>3</v>
      </c>
      <c r="AL2" s="14">
        <f>IF(ISNUMBER(MATCH($C2,[2]LECTORS!$D$1:$D$65546,0)),VLOOKUP($C2,[2]LECTORS!$D$1:$Q$65546,12,FALSE),"")</f>
        <v>0</v>
      </c>
      <c r="AM2" s="16">
        <f t="shared" ref="AM2:AM9" si="5">COUNTIF($E2:$AE2,"*-EM")+AK2</f>
        <v>3</v>
      </c>
      <c r="AN2" s="13" t="str">
        <f>IF(ISNUMBER(MATCH($C2,[2]LECTORS!$D$1:$D$65546,0)),VLOOKUP($C2,[2]LECTORS!$D$1:$S$65546,14,FALSE),"")</f>
        <v>EM</v>
      </c>
      <c r="AO2" s="14">
        <f>IF(ISNUMBER(MATCH($C2,[2]LECTORS!$D$1:$D$65546,0)),VLOOKUP($C2,[2]LECTORS!$D$1:$S$65546,15,FALSE),"")</f>
        <v>0</v>
      </c>
      <c r="AP2" s="14" t="str">
        <f>IF(ISNUMBER(MATCH($C2,[2]LECTORS!$D$1:$D$65546,0)),VLOOKUP($C2,[2]LECTORS!$D$1:$S$65546,16,FALSE),"")</f>
        <v>2022-06 Back!  Vg Mass Only</v>
      </c>
      <c r="AQ2" s="14" t="str">
        <f>IF(ISNUMBER(MATCH($C2,[2]LECTORS!$D$1:$D$65546,0)),VLOOKUP($C2,[2]LECTORS!$D$1:$Q$65546,6,FALSE),"")</f>
        <v>mgil453@yahoo.com</v>
      </c>
      <c r="AR2" s="2"/>
      <c r="AS2" s="2"/>
      <c r="BA2" s="4" t="str">
        <f t="shared" ref="BA2:BA9" si="6">IF($AN2="EM",$B2,"LEC")</f>
        <v>Vg</v>
      </c>
    </row>
    <row r="3" spans="1:84" s="4" customFormat="1" ht="19.95" customHeight="1" x14ac:dyDescent="0.25">
      <c r="A3" s="76" t="s">
        <v>94</v>
      </c>
      <c r="B3" s="63" t="str">
        <f>IF(ISNUMBER(MATCH($C3,[2]LECTORS!$D$1:$D$65546,0)),VLOOKUP($C3,[2]LECTORS!$D$1:$Q$65546,11,FALSE),"")</f>
        <v>Vg</v>
      </c>
      <c r="C3" s="36" t="s">
        <v>4</v>
      </c>
      <c r="D3" s="103" t="str">
        <f>IF(ISNUMBER(MATCH($C3,'[1]Scheduling Worksheet'!$B$1:$B$65536,0)),VLOOKUP($C3,'[1]Scheduling Worksheet'!$B$1:$X$65536,22,FALSE),"")</f>
        <v/>
      </c>
      <c r="E3" s="74" t="str">
        <f>IF(ISNUMBER(MATCH($C3,'[1]Scheduling Worksheet'!$C$1:$C$65536,0)),VLOOKUP($C3,'[1]Scheduling Worksheet'!$C$1:$X$65536,21,FALSE),"")</f>
        <v/>
      </c>
      <c r="F3" s="47" t="str">
        <f>IF(ISNUMBER(MATCH($C3,'[1]Scheduling Worksheet'!$D$1:$D$65536,0)),VLOOKUP($C3,'[1]Scheduling Worksheet'!$D$1:$X$65536,20,FALSE),"")</f>
        <v>Vg-EM</v>
      </c>
      <c r="G3" s="47" t="str">
        <f>IF(ISNUMBER(MATCH($C3,'[1]Scheduling Worksheet'!$E$1:$E$65536,0)),VLOOKUP($C3,'[1]Scheduling Worksheet'!$E$1:$X$65536,19,FALSE),"")</f>
        <v/>
      </c>
      <c r="H3" s="47" t="str">
        <f>IF(ISNUMBER(MATCH($C3,'[1]Scheduling Worksheet'!$F$1:$F$65536,0)),VLOOKUP($C3,'[1]Scheduling Worksheet'!$F$1:$X$65536,19,FALSE),"")</f>
        <v/>
      </c>
      <c r="I3" s="48" t="str">
        <f>IF(ISNUMBER(MATCH($C3,'[1]Scheduling Worksheet'!$G$1:$G$65536,0)),VLOOKUP($C3,'[1]Scheduling Worksheet'!$G$1:$X$65536,17,FALSE),"")</f>
        <v>Vg-Lector</v>
      </c>
      <c r="J3" s="52" t="str">
        <f>IF(ISNUMBER(MATCH($C3,'[1]Scheduling Worksheet'!$H$1:$H$65536,0)),VLOOKUP($C3,'[1]Scheduling Worksheet'!$H$1:$X$65536,16,FALSE),"")</f>
        <v/>
      </c>
      <c r="K3" s="47" t="str">
        <f>IF(ISNUMBER(MATCH($C3,'[1]Scheduling Worksheet'!$I$1:$I$65536,0)),VLOOKUP($C3,'[1]Scheduling Worksheet'!$I$1:$X$65536,15,FALSE),"")</f>
        <v/>
      </c>
      <c r="L3" s="47" t="str">
        <f>IF(ISNUMBER(MATCH($C3,'[1]Scheduling Worksheet'!$J$1:$J$65536,0)),VLOOKUP($C3,'[1]Scheduling Worksheet'!$J$1:$X$65536,14,FALSE),"")</f>
        <v/>
      </c>
      <c r="M3" s="102"/>
      <c r="N3" s="49"/>
      <c r="O3"/>
      <c r="P3" s="55" t="str">
        <f t="shared" si="0"/>
        <v>Vg</v>
      </c>
      <c r="Q3" s="9" t="str">
        <f t="shared" si="1"/>
        <v>Jimenez, Jessica</v>
      </c>
      <c r="R3" s="54" t="str">
        <f>IF(ISNUMBER(MATCH($C3,'[1]Scheduling Worksheet'!$K$1:$K$65536,0)),VLOOKUP($C3,'[1]Scheduling Worksheet'!$K$1:$X$65536,13,FALSE),"")</f>
        <v>Vg-Lector</v>
      </c>
      <c r="S3" s="47" t="str">
        <f>IF(ISNUMBER(MATCH($C3,'[1]Scheduling Worksheet'!$L$1:$L$65536,0)),VLOOKUP($C3,'[1]Scheduling Worksheet'!$L$1:$X$65536,12,FALSE),"")</f>
        <v/>
      </c>
      <c r="T3" s="48" t="str">
        <f>IF(ISNUMBER(MATCH($C3,'[1]Scheduling Worksheet'!$M$1:$M$65536,0)),VLOOKUP($C3,'[1]Scheduling Worksheet'!$M$1:$X$65536,11,FALSE),"")</f>
        <v/>
      </c>
      <c r="U3" s="48" t="str">
        <f>IF(ISNUMBER(MATCH($C3,'[1]Scheduling Worksheet'!$N$1:$N$65536,0)),VLOOKUP($C3,'[1]Scheduling Worksheet'!$N$1:$X$65536,10,FALSE),"")</f>
        <v/>
      </c>
      <c r="V3" s="47" t="str">
        <f>IF(ISNUMBER(MATCH($C3,'[1]Scheduling Worksheet'!$O$1:$O$65536,0)),VLOOKUP($C3,'[1]Scheduling Worksheet'!$O$1:$X$65536,9,FALSE),"")</f>
        <v/>
      </c>
      <c r="W3" s="51" t="str">
        <f>IF(ISNUMBER(MATCH($C3,'[1]Scheduling Worksheet'!$P$1:$P$65536,0)),VLOOKUP($C3,'[1]Scheduling Worksheet'!$P$1:$X$65536,8,FALSE),"")</f>
        <v>Vg-Lector</v>
      </c>
      <c r="X3" s="51" t="str">
        <f>IF(ISNUMBER(MATCH($C3,'[1]Scheduling Worksheet'!$Q$1:$Q$65536,0)),VLOOKUP($C3,'[1]Scheduling Worksheet'!$Q$1:$X$65536,7,FALSE),"")</f>
        <v/>
      </c>
      <c r="Y3" s="48" t="str">
        <f>IF(ISNUMBER(MATCH($C3,'[1]Scheduling Worksheet'!$R$1:$R$65536,0)),VLOOKUP($C3,'[1]Scheduling Worksheet'!$R$1:$X$65536,6,FALSE),"")</f>
        <v/>
      </c>
      <c r="Z3" s="48" t="str">
        <f>IF(ISNUMBER(MATCH($C3,'[1]Scheduling Worksheet'!$S$1:$S$65536,0)),VLOOKUP($C3,'[1]Scheduling Worksheet'!$S$1:$X$65536,5,FALSE),"")</f>
        <v/>
      </c>
      <c r="AA3" s="47" t="str">
        <f>IF(ISNUMBER(MATCH($C3,'[1]Scheduling Worksheet'!$T$1:$T$65536,0)),VLOOKUP($C3,'[1]Scheduling Worksheet'!$T$1:$X$65536,4,FALSE),"")</f>
        <v/>
      </c>
      <c r="AB3" s="47" t="str">
        <f>IF(ISNUMBER(MATCH($C3,'[1]Scheduling Worksheet'!$U$1:$U$65536,0)),VLOOKUP($C3,'[1]Scheduling Worksheet'!$U$1:$X$65536,3,FALSE),"")</f>
        <v/>
      </c>
      <c r="AC3" s="53" t="str">
        <f>IF(ISNUMBER(MATCH($C3,'[1]Scheduling Worksheet'!$V$1:$V$65536,0)),VLOOKUP($C3,'[1]Scheduling Worksheet'!$V$1:$X$65536,3,FALSE),"")</f>
        <v/>
      </c>
      <c r="AD3" s="18"/>
      <c r="AE3" s="33"/>
      <c r="AF3" s="25" t="str">
        <f t="shared" si="2"/>
        <v>Jimenez, Jessica</v>
      </c>
      <c r="AG3" s="51" t="str">
        <f t="shared" si="3"/>
        <v>Vg</v>
      </c>
      <c r="AH3" s="43" t="str">
        <f>IF(ISNUMBER(MATCH($C3,[2]LECTORS!$D$1:$D$65546,0)),VLOOKUP($C3,[2]LECTORS!$D$1:$Q$65546,7,FALSE),"")</f>
        <v>512-443-1949</v>
      </c>
      <c r="AI3" s="26" t="str">
        <f>IF($AJ3="y",IF(ISNUMBER(MATCH($C3,[2]LECTORS!$D$1:$D$65546,0)),VLOOKUP($C3,[2]LECTORS!$D$1:$Q$65546,6,FALSE),""),"")</f>
        <v/>
      </c>
      <c r="AJ3" s="27" t="s">
        <v>46</v>
      </c>
      <c r="AK3" s="16">
        <f t="shared" si="4"/>
        <v>3</v>
      </c>
      <c r="AL3" s="14">
        <f>IF(ISNUMBER(MATCH($C3,[2]LECTORS!$D$1:$D$65546,0)),VLOOKUP($C3,[2]LECTORS!$D$1:$Q$65546,12,FALSE),"")</f>
        <v>8</v>
      </c>
      <c r="AM3" s="16">
        <f t="shared" si="5"/>
        <v>4</v>
      </c>
      <c r="AN3" s="13" t="str">
        <f>IF(ISNUMBER(MATCH($C3,[2]LECTORS!$D$1:$D$65546,0)),VLOOKUP($C3,[2]LECTORS!$D$1:$S$65546,14,FALSE),"")</f>
        <v>EM</v>
      </c>
      <c r="AO3" s="14">
        <f>IF(ISNUMBER(MATCH($C3,[2]LECTORS!$D$1:$D$65546,0)),VLOOKUP($C3,[2]LECTORS!$D$1:$S$65546,15,FALSE),"")</f>
        <v>0</v>
      </c>
      <c r="AP3" s="14">
        <f>IF(ISNUMBER(MATCH($C3,[2]LECTORS!$D$1:$D$65546,0)),VLOOKUP($C3,[2]LECTORS!$D$1:$S$65546,16,FALSE),"")</f>
        <v>0</v>
      </c>
      <c r="AQ3" s="14" t="str">
        <f>IF(ISNUMBER(MATCH($C3,[2]LECTORS!$D$1:$D$65546,0)),VLOOKUP($C3,[2]LECTORS!$D$1:$Q$65546,6,FALSE),"")</f>
        <v>jjimenez0216@aol.com</v>
      </c>
      <c r="AR3" s="2"/>
      <c r="AS3" s="2"/>
      <c r="BA3" s="4" t="str">
        <f t="shared" si="6"/>
        <v>Vg</v>
      </c>
    </row>
    <row r="4" spans="1:84" s="4" customFormat="1" ht="19.95" customHeight="1" x14ac:dyDescent="0.25">
      <c r="A4" s="76" t="str">
        <f>_xlfn.XLOOKUP(C4,[2]LECTORS!$D:$D,[2]LECTORS!$Q:$Q,"")</f>
        <v>EM</v>
      </c>
      <c r="B4" s="63" t="str">
        <f>IF(ISNUMBER(MATCH($C4,[2]LECTORS!$D$1:$D$65546,0)),VLOOKUP($C4,[2]LECTORS!$D$1:$Q$65546,11,FALSE),"")</f>
        <v>Vg,</v>
      </c>
      <c r="C4" s="36" t="s">
        <v>69</v>
      </c>
      <c r="D4" s="103" t="str">
        <f>IF(ISNUMBER(MATCH($C4,'[1]Scheduling Worksheet'!$B$1:$B$65536,0)),VLOOKUP($C4,'[1]Scheduling Worksheet'!$B$1:$X$65536,22,FALSE),"")</f>
        <v/>
      </c>
      <c r="E4" s="47" t="str">
        <f>IF(ISNUMBER(MATCH($C4,'[1]Scheduling Worksheet'!$C$1:$C$65536,0)),VLOOKUP($C4,'[1]Scheduling Worksheet'!$C$1:$X$65536,21,FALSE),"")</f>
        <v>Vg-Lector</v>
      </c>
      <c r="F4" s="47" t="str">
        <f>IF(ISNUMBER(MATCH($C4,'[1]Scheduling Worksheet'!$D$1:$D$65536,0)),VLOOKUP($C4,'[1]Scheduling Worksheet'!$D$1:$X$65536,20,FALSE),"")</f>
        <v/>
      </c>
      <c r="G4" s="47" t="str">
        <f>IF(ISNUMBER(MATCH($C4,'[1]Scheduling Worksheet'!$E$1:$E$65536,0)),VLOOKUP($C4,'[1]Scheduling Worksheet'!$E$1:$X$65536,19,FALSE),"")</f>
        <v>Vg-EM</v>
      </c>
      <c r="H4" s="47" t="str">
        <f>IF(ISNUMBER(MATCH($C4,'[1]Scheduling Worksheet'!$F$1:$F$65536,0)),VLOOKUP($C4,'[1]Scheduling Worksheet'!$F$1:$X$65536,19,FALSE),"")</f>
        <v/>
      </c>
      <c r="I4" s="48" t="str">
        <f>IF(ISNUMBER(MATCH($C4,'[1]Scheduling Worksheet'!$G$1:$G$65536,0)),VLOOKUP($C4,'[1]Scheduling Worksheet'!$G$1:$X$65536,17,FALSE),"")</f>
        <v/>
      </c>
      <c r="J4" s="52" t="str">
        <f>IF(ISNUMBER(MATCH($C4,'[1]Scheduling Worksheet'!$H$1:$H$65536,0)),VLOOKUP($C4,'[1]Scheduling Worksheet'!$H$1:$X$65536,16,FALSE),"")</f>
        <v>Vg-EM</v>
      </c>
      <c r="K4" s="47" t="str">
        <f>IF(ISNUMBER(MATCH($C4,'[1]Scheduling Worksheet'!$I$1:$I$65536,0)),VLOOKUP($C4,'[1]Scheduling Worksheet'!$I$1:$X$65536,15,FALSE),"")</f>
        <v/>
      </c>
      <c r="L4" s="47" t="str">
        <f>IF(ISNUMBER(MATCH($C4,'[1]Scheduling Worksheet'!$J$1:$J$65536,0)),VLOOKUP($C4,'[1]Scheduling Worksheet'!$J$1:$X$65536,14,FALSE),"")</f>
        <v>Vg-Lector</v>
      </c>
      <c r="M4" s="102"/>
      <c r="N4" s="49"/>
      <c r="O4"/>
      <c r="P4" s="55" t="str">
        <f t="shared" si="0"/>
        <v>Vg,</v>
      </c>
      <c r="Q4" s="9" t="str">
        <f t="shared" si="1"/>
        <v>McNally, Angela</v>
      </c>
      <c r="R4" s="54" t="str">
        <f>IF(ISNUMBER(MATCH($C4,'[1]Scheduling Worksheet'!$K$1:$K$65536,0)),VLOOKUP($C4,'[1]Scheduling Worksheet'!$K$1:$X$65536,13,FALSE),"")</f>
        <v>Vg-EM</v>
      </c>
      <c r="S4" s="48" t="str">
        <f>IF(ISNUMBER(MATCH($C4,'[1]Scheduling Worksheet'!$L$1:$L$65536,0)),VLOOKUP($C4,'[1]Scheduling Worksheet'!$L$1:$X$65536,12,FALSE),"")</f>
        <v/>
      </c>
      <c r="T4" s="47" t="str">
        <f>IF(ISNUMBER(MATCH($C4,'[1]Scheduling Worksheet'!$M$1:$M$65536,0)),VLOOKUP($C4,'[1]Scheduling Worksheet'!$M$1:$X$65536,11,FALSE),"")</f>
        <v/>
      </c>
      <c r="U4" s="47" t="str">
        <f>IF(ISNUMBER(MATCH($C4,'[1]Scheduling Worksheet'!$N$1:$N$65536,0)),VLOOKUP($C4,'[1]Scheduling Worksheet'!$N$1:$X$65536,10,FALSE),"")</f>
        <v/>
      </c>
      <c r="V4" s="47" t="str">
        <f>IF(ISNUMBER(MATCH($C4,'[1]Scheduling Worksheet'!$O$1:$O$65536,0)),VLOOKUP($C4,'[1]Scheduling Worksheet'!$O$1:$X$65536,9,FALSE),"")</f>
        <v>Vg-Lector</v>
      </c>
      <c r="W4" s="51" t="str">
        <f>IF(ISNUMBER(MATCH($C4,'[1]Scheduling Worksheet'!$P$1:$P$65536,0)),VLOOKUP($C4,'[1]Scheduling Worksheet'!$P$1:$X$65536,8,FALSE),"")</f>
        <v/>
      </c>
      <c r="X4" s="51" t="str">
        <f>IF(ISNUMBER(MATCH($C4,'[1]Scheduling Worksheet'!$Q$1:$Q$65536,0)),VLOOKUP($C4,'[1]Scheduling Worksheet'!$Q$1:$X$65536,7,FALSE),"")</f>
        <v/>
      </c>
      <c r="Y4" s="47" t="str">
        <f>IF(ISNUMBER(MATCH($C4,'[1]Scheduling Worksheet'!$R$1:$R$65536,0)),VLOOKUP($C4,'[1]Scheduling Worksheet'!$R$1:$X$65536,6,FALSE),"")</f>
        <v>Vg-EM</v>
      </c>
      <c r="Z4" s="48" t="str">
        <f>IF(ISNUMBER(MATCH($C4,'[1]Scheduling Worksheet'!$S$1:$S$65536,0)),VLOOKUP($C4,'[1]Scheduling Worksheet'!$S$1:$X$65536,5,FALSE),"")</f>
        <v/>
      </c>
      <c r="AA4" s="47" t="str">
        <f>IF(ISNUMBER(MATCH($C4,'[1]Scheduling Worksheet'!$T$1:$T$65536,0)),VLOOKUP($C4,'[1]Scheduling Worksheet'!$T$1:$X$65536,4,FALSE),"")</f>
        <v/>
      </c>
      <c r="AB4" s="47" t="str">
        <f>IF(ISNUMBER(MATCH($C4,'[1]Scheduling Worksheet'!$U$1:$U$65536,0)),VLOOKUP($C4,'[1]Scheduling Worksheet'!$U$1:$X$65536,3,FALSE),"")</f>
        <v/>
      </c>
      <c r="AC4" s="53" t="str">
        <f>IF(ISNUMBER(MATCH($C4,'[1]Scheduling Worksheet'!$V$1:$V$65536,0)),VLOOKUP($C4,'[1]Scheduling Worksheet'!$V$1:$X$65536,3,FALSE),"")</f>
        <v/>
      </c>
      <c r="AD4" s="18"/>
      <c r="AE4" s="33"/>
      <c r="AF4" s="25" t="str">
        <f t="shared" si="2"/>
        <v>McNally, Angela</v>
      </c>
      <c r="AG4" s="51" t="str">
        <f t="shared" si="3"/>
        <v>Vg,</v>
      </c>
      <c r="AH4" s="43" t="str">
        <f>IF(ISNUMBER(MATCH($C4,[2]LECTORS!$D$1:$D$65546,0)),VLOOKUP($C4,[2]LECTORS!$D$1:$Q$65546,7,FALSE),"")</f>
        <v>508-878-2322</v>
      </c>
      <c r="AI4" s="26" t="str">
        <f>IF($AJ4="y",IF(ISNUMBER(MATCH($C4,[2]LECTORS!$D$1:$D$65546,0)),VLOOKUP($C4,[2]LECTORS!$D$1:$Q$65546,6,FALSE),""),"")</f>
        <v/>
      </c>
      <c r="AJ4" s="27" t="s">
        <v>46</v>
      </c>
      <c r="AK4" s="16">
        <f t="shared" si="4"/>
        <v>3</v>
      </c>
      <c r="AL4" s="14">
        <f>IF(ISNUMBER(MATCH($C4,[2]LECTORS!$D$1:$D$65546,0)),VLOOKUP($C4,[2]LECTORS!$D$1:$Q$65546,12,FALSE),"")</f>
        <v>0</v>
      </c>
      <c r="AM4" s="16">
        <f t="shared" si="5"/>
        <v>7</v>
      </c>
      <c r="AN4" s="13" t="str">
        <f>IF(ISNUMBER(MATCH($C4,[2]LECTORS!$D$1:$D$65546,0)),VLOOKUP($C4,[2]LECTORS!$D$1:$S$65546,14,FALSE),"")</f>
        <v>EM</v>
      </c>
      <c r="AO4" s="14" t="str">
        <f>IF(ISNUMBER(MATCH($C4,[2]LECTORS!$D$1:$D$65546,0)),VLOOKUP($C4,[2]LECTORS!$D$1:$S$65546,15,FALSE),"")</f>
        <v>Lectors at noon Mass on Tuesday and Thursday.</v>
      </c>
      <c r="AP4" s="14">
        <f>IF(ISNUMBER(MATCH($C4,[2]LECTORS!$D$1:$D$65546,0)),VLOOKUP($C4,[2]LECTORS!$D$1:$S$65546,16,FALSE),"")</f>
        <v>0</v>
      </c>
      <c r="AQ4" s="14" t="str">
        <f>IF(ISNUMBER(MATCH($C4,[2]LECTORS!$D$1:$D$65546,0)),VLOOKUP($C4,[2]LECTORS!$D$1:$Q$65546,6,FALSE),"")</f>
        <v>avegamcnally@yahoo.com</v>
      </c>
      <c r="AR4" s="2" t="s">
        <v>73</v>
      </c>
      <c r="AS4" s="2"/>
      <c r="BA4" s="4" t="str">
        <f t="shared" si="6"/>
        <v>Vg,</v>
      </c>
    </row>
    <row r="5" spans="1:84" s="4" customFormat="1" ht="19.95" customHeight="1" x14ac:dyDescent="0.25">
      <c r="A5" s="76">
        <f>_xlfn.XLOOKUP(C5,[2]LECTORS!$D:$D,[2]LECTORS!$Q:$Q,"")</f>
        <v>0</v>
      </c>
      <c r="B5" s="63" t="str">
        <f>IF(ISNUMBER(MATCH($C5,[2]LECTORS!$D$1:$D$65546,0)),VLOOKUP($C5,[2]LECTORS!$D$1:$Q$65546,11,FALSE),"")</f>
        <v>Vg, 11:15,</v>
      </c>
      <c r="C5" s="36" t="s">
        <v>39</v>
      </c>
      <c r="D5" s="103" t="str">
        <f>IF(ISNUMBER(MATCH($C5,'[1]Scheduling Worksheet'!$B$1:$B$65536,0)),VLOOKUP($C5,'[1]Scheduling Worksheet'!$B$1:$X$65536,22,FALSE),"")</f>
        <v/>
      </c>
      <c r="E5" s="47" t="str">
        <f>IF(ISNUMBER(MATCH($C5,'[1]Scheduling Worksheet'!$C$1:$C$65536,0)),VLOOKUP($C5,'[1]Scheduling Worksheet'!$C$1:$X$65536,21,FALSE),"")</f>
        <v/>
      </c>
      <c r="F5" s="47" t="str">
        <f>IF(ISNUMBER(MATCH($C5,'[1]Scheduling Worksheet'!$D$1:$D$65536,0)),VLOOKUP($C5,'[1]Scheduling Worksheet'!$D$1:$X$65536,20,FALSE),"")</f>
        <v/>
      </c>
      <c r="G5" s="47" t="str">
        <f>IF(ISNUMBER(MATCH($C5,'[1]Scheduling Worksheet'!$E$1:$E$65536,0)),VLOOKUP($C5,'[1]Scheduling Worksheet'!$E$1:$X$65536,19,FALSE),"")</f>
        <v/>
      </c>
      <c r="H5" s="47" t="str">
        <f>IF(ISNUMBER(MATCH($C5,'[1]Scheduling Worksheet'!$F$1:$F$65536,0)),VLOOKUP($C5,'[1]Scheduling Worksheet'!$F$1:$X$65536,19,FALSE),"")</f>
        <v/>
      </c>
      <c r="I5" s="47" t="str">
        <f>IF(ISNUMBER(MATCH($C5,'[1]Scheduling Worksheet'!$G$1:$G$65536,0)),VLOOKUP($C5,'[1]Scheduling Worksheet'!$G$1:$X$65536,17,FALSE),"")</f>
        <v>Vg-Lector</v>
      </c>
      <c r="J5" s="52" t="str">
        <f>IF(ISNUMBER(MATCH($C5,'[1]Scheduling Worksheet'!$H$1:$H$65536,0)),VLOOKUP($C5,'[1]Scheduling Worksheet'!$H$1:$X$65536,16,FALSE),"")</f>
        <v/>
      </c>
      <c r="K5" s="48" t="str">
        <f>IF(ISNUMBER(MATCH($C5,'[1]Scheduling Worksheet'!$I$1:$I$65536,0)),VLOOKUP($C5,'[1]Scheduling Worksheet'!$I$1:$X$65536,15,FALSE),"")</f>
        <v/>
      </c>
      <c r="L5" s="48" t="str">
        <f>IF(ISNUMBER(MATCH($C5,'[1]Scheduling Worksheet'!$J$1:$J$65536,0)),VLOOKUP($C5,'[1]Scheduling Worksheet'!$J$1:$X$65536,14,FALSE),"")</f>
        <v/>
      </c>
      <c r="M5" s="102"/>
      <c r="N5" s="49"/>
      <c r="O5"/>
      <c r="P5" s="55" t="str">
        <f t="shared" si="0"/>
        <v>Vg, 11:15,</v>
      </c>
      <c r="Q5" s="9" t="str">
        <f t="shared" si="1"/>
        <v>Caswell, Judy</v>
      </c>
      <c r="R5" s="54" t="str">
        <f>IF(ISNUMBER(MATCH($C5,'[1]Scheduling Worksheet'!$K$1:$K$65536,0)),VLOOKUP($C5,'[1]Scheduling Worksheet'!$K$1:$X$65536,13,FALSE),"")</f>
        <v/>
      </c>
      <c r="S5" s="48" t="str">
        <f>IF(ISNUMBER(MATCH($C5,'[1]Scheduling Worksheet'!$L$1:$L$65536,0)),VLOOKUP($C5,'[1]Scheduling Worksheet'!$L$1:$X$65536,12,FALSE),"")</f>
        <v>Vg-Lector</v>
      </c>
      <c r="T5" s="47" t="str">
        <f>IF(ISNUMBER(MATCH($C5,'[1]Scheduling Worksheet'!$M$1:$M$65536,0)),VLOOKUP($C5,'[1]Scheduling Worksheet'!$M$1:$X$65536,11,FALSE),"")</f>
        <v/>
      </c>
      <c r="U5" s="47" t="str">
        <f>IF(ISNUMBER(MATCH($C5,'[1]Scheduling Worksheet'!$N$1:$N$65536,0)),VLOOKUP($C5,'[1]Scheduling Worksheet'!$N$1:$X$65536,10,FALSE),"")</f>
        <v>Vg-Lector</v>
      </c>
      <c r="V5" s="47" t="str">
        <f>IF(ISNUMBER(MATCH($C5,'[1]Scheduling Worksheet'!$O$1:$O$65536,0)),VLOOKUP($C5,'[1]Scheduling Worksheet'!$O$1:$X$65536,9,FALSE),"")</f>
        <v/>
      </c>
      <c r="W5" s="51" t="str">
        <f>IF(ISNUMBER(MATCH($C5,'[1]Scheduling Worksheet'!$P$1:$P$65536,0)),VLOOKUP($C5,'[1]Scheduling Worksheet'!$P$1:$X$65536,8,FALSE),"")</f>
        <v/>
      </c>
      <c r="X5" s="51" t="str">
        <f>IF(ISNUMBER(MATCH($C5,'[1]Scheduling Worksheet'!$Q$1:$Q$65536,0)),VLOOKUP($C5,'[1]Scheduling Worksheet'!$Q$1:$X$65536,7,FALSE),"")</f>
        <v/>
      </c>
      <c r="Y5" s="47" t="str">
        <f>IF(ISNUMBER(MATCH($C5,'[1]Scheduling Worksheet'!$R$1:$R$65536,0)),VLOOKUP($C5,'[1]Scheduling Worksheet'!$R$1:$X$65536,6,FALSE),"")</f>
        <v/>
      </c>
      <c r="Z5" s="48" t="str">
        <f>IF(ISNUMBER(MATCH($C5,'[1]Scheduling Worksheet'!$S$1:$S$65536,0)),VLOOKUP($C5,'[1]Scheduling Worksheet'!$S$1:$X$65536,5,FALSE),"")</f>
        <v/>
      </c>
      <c r="AA5" s="47" t="str">
        <f>IF(ISNUMBER(MATCH($C5,'[1]Scheduling Worksheet'!$T$1:$T$65536,0)),VLOOKUP($C5,'[1]Scheduling Worksheet'!$T$1:$X$65536,4,FALSE),"")</f>
        <v/>
      </c>
      <c r="AB5" s="47" t="str">
        <f>IF(ISNUMBER(MATCH($C5,'[1]Scheduling Worksheet'!$U$1:$U$65536,0)),VLOOKUP($C5,'[1]Scheduling Worksheet'!$U$1:$X$65536,3,FALSE),"")</f>
        <v/>
      </c>
      <c r="AC5" s="53" t="str">
        <f>IF(ISNUMBER(MATCH($C5,'[1]Scheduling Worksheet'!$V$1:$V$65536,0)),VLOOKUP($C5,'[1]Scheduling Worksheet'!$V$1:$X$65536,3,FALSE),"")</f>
        <v/>
      </c>
      <c r="AD5" s="18"/>
      <c r="AE5" s="33"/>
      <c r="AF5" s="25" t="str">
        <f t="shared" si="2"/>
        <v>Caswell, Judy</v>
      </c>
      <c r="AG5" s="51" t="str">
        <f t="shared" si="3"/>
        <v>Vg, 11:15,</v>
      </c>
      <c r="AH5" s="43" t="str">
        <f>IF(ISNUMBER(MATCH($C5,[2]LECTORS!$D$1:$D$65546,0)),VLOOKUP($C5,[2]LECTORS!$D$1:$Q$65546,7,FALSE),"")</f>
        <v>210-379-3040</v>
      </c>
      <c r="AI5" s="26" t="str">
        <f>IF($AJ5="y",IF(ISNUMBER(MATCH($C5,[2]LECTORS!$D$1:$D$65546,0)),VLOOKUP($C5,[2]LECTORS!$D$1:$Q$65546,6,FALSE),""),"")</f>
        <v>jcaswell43@gmail.com</v>
      </c>
      <c r="AJ5" s="27" t="s">
        <v>45</v>
      </c>
      <c r="AK5" s="16">
        <f t="shared" si="4"/>
        <v>3</v>
      </c>
      <c r="AL5" s="14">
        <f>IF(ISNUMBER(MATCH($C5,[2]LECTORS!$D$1:$D$65546,0)),VLOOKUP($C5,[2]LECTORS!$D$1:$Q$65546,12,FALSE),"")</f>
        <v>0</v>
      </c>
      <c r="AM5" s="16">
        <f t="shared" si="5"/>
        <v>3</v>
      </c>
      <c r="AN5" s="13">
        <f>IF(ISNUMBER(MATCH($C5,[2]LECTORS!$D$1:$D$65546,0)),VLOOKUP($C5,[2]LECTORS!$D$1:$S$65546,14,FALSE),"")</f>
        <v>0</v>
      </c>
      <c r="AO5" s="14">
        <f>IF(ISNUMBER(MATCH($C5,[2]LECTORS!$D$1:$D$65546,0)),VLOOKUP($C5,[2]LECTORS!$D$1:$S$65546,15,FALSE),"")</f>
        <v>0</v>
      </c>
      <c r="AP5" s="14">
        <f>IF(ISNUMBER(MATCH($C5,[2]LECTORS!$D$1:$D$65546,0)),VLOOKUP($C5,[2]LECTORS!$D$1:$S$65546,16,FALSE),"")</f>
        <v>0</v>
      </c>
      <c r="AQ5" s="14" t="str">
        <f>IF(ISNUMBER(MATCH($C5,[2]LECTORS!$D$1:$D$65546,0)),VLOOKUP($C5,[2]LECTORS!$D$1:$Q$65546,6,FALSE),"")</f>
        <v>jcaswell43@gmail.com</v>
      </c>
      <c r="AR5" s="2"/>
      <c r="AS5" s="2"/>
      <c r="BA5" s="4" t="str">
        <f t="shared" si="6"/>
        <v>LEC</v>
      </c>
    </row>
    <row r="6" spans="1:84" s="4" customFormat="1" ht="19.95" customHeight="1" x14ac:dyDescent="0.3">
      <c r="A6" s="76" t="str">
        <f>_xlfn.XLOOKUP(C6,[2]LECTORS!$D:$D,[2]LECTORS!$A:$A,"")</f>
        <v>Active</v>
      </c>
      <c r="B6" s="63" t="str">
        <f>IF(ISNUMBER(MATCH($C6,[2]LECTORS!$D$1:$D$65546,0)),VLOOKUP($C6,[2]LECTORS!$D$1:$Q$65546,11,FALSE),"")</f>
        <v>Vg, 5, or any English</v>
      </c>
      <c r="C6" s="148" t="s">
        <v>103</v>
      </c>
      <c r="D6" s="103" t="str">
        <f>IF(ISNUMBER(MATCH($C6,'[1]Scheduling Worksheet'!$B$1:$B$65536,0)),VLOOKUP($C6,'[1]Scheduling Worksheet'!$B$1:$X$65536,22,FALSE),"")</f>
        <v>Vg-Lector</v>
      </c>
      <c r="E6" s="47" t="str">
        <f>IF(ISNUMBER(MATCH($C6,'[1]Scheduling Worksheet'!$C$1:$C$65536,0)),VLOOKUP($C6,'[1]Scheduling Worksheet'!$C$1:$X$65536,21,FALSE),"")</f>
        <v/>
      </c>
      <c r="F6" s="47" t="str">
        <f>IF(ISNUMBER(MATCH($C6,'[1]Scheduling Worksheet'!$D$1:$D$65536,0)),VLOOKUP($C6,'[1]Scheduling Worksheet'!$D$1:$X$65536,20,FALSE),"")</f>
        <v/>
      </c>
      <c r="G6" s="47" t="str">
        <f>IF(ISNUMBER(MATCH($C6,'[1]Scheduling Worksheet'!$E$1:$E$65536,0)),VLOOKUP($C6,'[1]Scheduling Worksheet'!$E$1:$X$65536,19,FALSE),"")</f>
        <v>Vg-Lector</v>
      </c>
      <c r="H6" s="47" t="str">
        <f>IF(ISNUMBER(MATCH($C6,'[1]Scheduling Worksheet'!$F$1:$F$65536,0)),VLOOKUP($C6,'[1]Scheduling Worksheet'!$F$1:$X$65536,19,FALSE),"")</f>
        <v/>
      </c>
      <c r="I6" s="47" t="str">
        <f>IF(ISNUMBER(MATCH($C6,'[1]Scheduling Worksheet'!$G$1:$G$65536,0)),VLOOKUP($C6,'[1]Scheduling Worksheet'!$G$1:$X$65536,17,FALSE),"")</f>
        <v/>
      </c>
      <c r="J6" s="52" t="str">
        <f>IF(ISNUMBER(MATCH($C6,'[1]Scheduling Worksheet'!$H$1:$H$65536,0)),VLOOKUP($C6,'[1]Scheduling Worksheet'!$H$1:$X$65536,16,FALSE),"")</f>
        <v/>
      </c>
      <c r="K6" s="47" t="str">
        <f>IF(ISNUMBER(MATCH($C6,'[1]Scheduling Worksheet'!$I$1:$I$65536,0)),VLOOKUP($C6,'[1]Scheduling Worksheet'!$I$1:$X$65536,15,FALSE),"")</f>
        <v>Vg-Lector</v>
      </c>
      <c r="L6" s="47" t="str">
        <f>IF(ISNUMBER(MATCH($C6,'[1]Scheduling Worksheet'!$J$1:$J$65536,0)),VLOOKUP($C6,'[1]Scheduling Worksheet'!$J$1:$X$65536,14,FALSE),"")</f>
        <v/>
      </c>
      <c r="M6" s="102"/>
      <c r="N6" s="49"/>
      <c r="O6"/>
      <c r="P6" s="55" t="str">
        <f t="shared" si="0"/>
        <v>Vg, 5, or any English</v>
      </c>
      <c r="Q6" s="9" t="str">
        <f t="shared" si="1"/>
        <v>Kemp, Hal</v>
      </c>
      <c r="R6" s="54" t="str">
        <f>IF(ISNUMBER(MATCH($C6,'[1]Scheduling Worksheet'!$K$1:$K$65536,0)),VLOOKUP($C6,'[1]Scheduling Worksheet'!$K$1:$X$65536,13,FALSE),"")</f>
        <v/>
      </c>
      <c r="S6" s="47" t="str">
        <f>IF(ISNUMBER(MATCH($C6,'[1]Scheduling Worksheet'!$L$1:$L$65536,0)),VLOOKUP($C6,'[1]Scheduling Worksheet'!$L$1:$X$65536,12,FALSE),"")</f>
        <v/>
      </c>
      <c r="T6" s="47" t="str">
        <f>IF(ISNUMBER(MATCH($C6,'[1]Scheduling Worksheet'!$M$1:$M$65536,0)),VLOOKUP($C6,'[1]Scheduling Worksheet'!$M$1:$X$65536,11,FALSE),"")</f>
        <v>5:00-Lector</v>
      </c>
      <c r="U6" s="47" t="str">
        <f>IF(ISNUMBER(MATCH($C6,'[1]Scheduling Worksheet'!$N$1:$N$65536,0)),VLOOKUP($C6,'[1]Scheduling Worksheet'!$N$1:$X$65536,10,FALSE),"")</f>
        <v/>
      </c>
      <c r="V6" s="47" t="str">
        <f>IF(ISNUMBER(MATCH($C6,'[1]Scheduling Worksheet'!$O$1:$O$65536,0)),VLOOKUP($C6,'[1]Scheduling Worksheet'!$O$1:$X$65536,9,FALSE),"")</f>
        <v/>
      </c>
      <c r="W6" s="51" t="str">
        <f>IF(ISNUMBER(MATCH($C6,'[1]Scheduling Worksheet'!$P$1:$P$65536,0)),VLOOKUP($C6,'[1]Scheduling Worksheet'!$P$1:$X$65536,8,FALSE),"")</f>
        <v/>
      </c>
      <c r="X6" s="51" t="str">
        <f>IF(ISNUMBER(MATCH($C6,'[1]Scheduling Worksheet'!$Q$1:$Q$65536,0)),VLOOKUP($C6,'[1]Scheduling Worksheet'!$Q$1:$X$65536,7,FALSE),"")</f>
        <v/>
      </c>
      <c r="Y6" s="47" t="str">
        <f>IF(ISNUMBER(MATCH($C6,'[1]Scheduling Worksheet'!$R$1:$R$65536,0)),VLOOKUP($C6,'[1]Scheduling Worksheet'!$R$1:$X$65536,6,FALSE),"")</f>
        <v/>
      </c>
      <c r="Z6" s="47" t="str">
        <f>IF(ISNUMBER(MATCH($C6,'[1]Scheduling Worksheet'!$S$1:$S$65536,0)),VLOOKUP($C6,'[1]Scheduling Worksheet'!$S$1:$X$65536,5,FALSE),"")</f>
        <v>7:30-Lector</v>
      </c>
      <c r="AA6" s="47" t="str">
        <f>IF(ISNUMBER(MATCH($C6,'[1]Scheduling Worksheet'!$T$1:$T$65536,0)),VLOOKUP($C6,'[1]Scheduling Worksheet'!$T$1:$X$65536,4,FALSE),"")</f>
        <v/>
      </c>
      <c r="AB6" s="47" t="str">
        <f>IF(ISNUMBER(MATCH($C6,'[1]Scheduling Worksheet'!$U$1:$U$65536,0)),VLOOKUP($C6,'[1]Scheduling Worksheet'!$U$1:$X$65536,3,FALSE),"")</f>
        <v/>
      </c>
      <c r="AC6" s="53" t="str">
        <f>IF(ISNUMBER(MATCH($C6,'[1]Scheduling Worksheet'!$V$1:$V$65536,0)),VLOOKUP($C6,'[1]Scheduling Worksheet'!$V$1:$X$65536,3,FALSE),"")</f>
        <v/>
      </c>
      <c r="AD6" s="18"/>
      <c r="AE6" s="33"/>
      <c r="AF6" s="25" t="str">
        <f t="shared" si="2"/>
        <v>Kemp, Hal</v>
      </c>
      <c r="AG6" s="51" t="str">
        <f t="shared" si="3"/>
        <v>Vg, 5, or any English</v>
      </c>
      <c r="AH6" s="43" t="str">
        <f>IF(ISNUMBER(MATCH($C6,[2]LECTORS!$D$1:$D$65546,0)),VLOOKUP($C6,[2]LECTORS!$D$1:$Q$65546,7,FALSE),"")</f>
        <v>512-963-1964</v>
      </c>
      <c r="AI6" s="26" t="str">
        <f>IF($AJ6="y",IF(ISNUMBER(MATCH($C6,[2]LECTORS!$D$1:$D$65546,0)),VLOOKUP($C6,[2]LECTORS!$D$1:$Q$65546,6,FALSE),""),"")</f>
        <v>hakemp2000@yahoo.com</v>
      </c>
      <c r="AJ6" s="27" t="s">
        <v>45</v>
      </c>
      <c r="AK6" s="16">
        <f t="shared" si="4"/>
        <v>4</v>
      </c>
      <c r="AL6" s="14">
        <f>IF(ISNUMBER(MATCH($C6,[2]LECTORS!$D$1:$D$65546,0)),VLOOKUP($C6,[2]LECTORS!$D$1:$Q$65546,12,FALSE),"")</f>
        <v>0</v>
      </c>
      <c r="AM6" s="16">
        <f t="shared" si="5"/>
        <v>4</v>
      </c>
      <c r="AN6" s="13">
        <f>IF(ISNUMBER(MATCH($C6,[2]LECTORS!$D$1:$D$65546,0)),VLOOKUP($C6,[2]LECTORS!$D$1:$S$65546,14,FALSE),"")</f>
        <v>0</v>
      </c>
      <c r="AO6" s="14" t="str">
        <f>IF(ISNUMBER(MATCH($C6,[2]LECTORS!$D$1:$D$65546,0)),VLOOKUP($C6,[2]LECTORS!$D$1:$S$65546,15,FALSE),"")</f>
        <v>Newly Baptised 2023/04.</v>
      </c>
      <c r="AP6" s="14">
        <f>IF(ISNUMBER(MATCH($C6,[2]LECTORS!$D$1:$D$65546,0)),VLOOKUP($C6,[2]LECTORS!$D$1:$S$65546,16,FALSE),"")</f>
        <v>0</v>
      </c>
      <c r="AQ6" s="14" t="str">
        <f>IF(ISNUMBER(MATCH($C6,[2]LECTORS!$D$1:$D$65546,0)),VLOOKUP($C6,[2]LECTORS!$D$1:$Q$65546,6,FALSE),"")</f>
        <v>hakemp2000@yahoo.com</v>
      </c>
      <c r="AR6" s="2"/>
      <c r="AS6" s="2"/>
      <c r="BA6" s="4" t="str">
        <f t="shared" si="6"/>
        <v>LEC</v>
      </c>
    </row>
    <row r="7" spans="1:84" s="4" customFormat="1" ht="19.95" customHeight="1" x14ac:dyDescent="0.25">
      <c r="A7" s="76" t="str">
        <f>_xlfn.XLOOKUP(C7,[2]LECTORS!$D:$D,[2]LECTORS!$Q:$Q,"")</f>
        <v>Choir</v>
      </c>
      <c r="B7" s="63" t="str">
        <f>IF(ISNUMBER(MATCH($C7,[2]LECTORS!$D$1:$D$65546,0)),VLOOKUP($C7,[2]LECTORS!$D$1:$Q$65546,11,FALSE),"")</f>
        <v>Vg, 7:30</v>
      </c>
      <c r="C7" s="36" t="s">
        <v>5</v>
      </c>
      <c r="D7" s="103" t="str">
        <f>IF(ISNUMBER(MATCH($C7,'[1]Scheduling Worksheet'!$B$1:$B$65536,0)),VLOOKUP($C7,'[1]Scheduling Worksheet'!$B$1:$X$65536,22,FALSE),"")</f>
        <v/>
      </c>
      <c r="E7" s="47" t="str">
        <f>IF(ISNUMBER(MATCH($C7,'[1]Scheduling Worksheet'!$C$1:$C$65536,0)),VLOOKUP($C7,'[1]Scheduling Worksheet'!$C$1:$X$65536,21,FALSE),"")</f>
        <v/>
      </c>
      <c r="F7" s="47" t="str">
        <f>IF(ISNUMBER(MATCH($C7,'[1]Scheduling Worksheet'!$D$1:$D$65536,0)),VLOOKUP($C7,'[1]Scheduling Worksheet'!$D$1:$X$65536,20,FALSE),"")</f>
        <v/>
      </c>
      <c r="G7" s="48" t="str">
        <f>IF(ISNUMBER(MATCH($C7,'[1]Scheduling Worksheet'!$E$1:$E$65536,0)),VLOOKUP($C7,'[1]Scheduling Worksheet'!$E$1:$X$65536,19,FALSE),"")</f>
        <v/>
      </c>
      <c r="H7" s="51" t="str">
        <f>IF(ISNUMBER(MATCH($C7,'[1]Scheduling Worksheet'!$F$1:$F$65536,0)),VLOOKUP($C7,'[1]Scheduling Worksheet'!$F$1:$X$65536,19,FALSE),"")</f>
        <v/>
      </c>
      <c r="I7" s="48" t="str">
        <f>IF(ISNUMBER(MATCH($C7,'[1]Scheduling Worksheet'!$G$1:$G$65536,0)),VLOOKUP($C7,'[1]Scheduling Worksheet'!$G$1:$X$65536,17,FALSE),"")</f>
        <v/>
      </c>
      <c r="J7" s="52" t="str">
        <f>IF(ISNUMBER(MATCH($C7,'[1]Scheduling Worksheet'!$H$1:$H$65536,0)),VLOOKUP($C7,'[1]Scheduling Worksheet'!$H$1:$X$65536,16,FALSE),"")</f>
        <v/>
      </c>
      <c r="K7" s="47" t="str">
        <f>IF(ISNUMBER(MATCH($C7,'[1]Scheduling Worksheet'!$I$1:$I$65536,0)),VLOOKUP($C7,'[1]Scheduling Worksheet'!$I$1:$X$65536,15,FALSE),"")</f>
        <v/>
      </c>
      <c r="L7" s="47" t="str">
        <f>IF(ISNUMBER(MATCH($C7,'[1]Scheduling Worksheet'!$J$1:$J$65536,0)),VLOOKUP($C7,'[1]Scheduling Worksheet'!$J$1:$X$65536,14,FALSE),"")</f>
        <v>Vg-Lector</v>
      </c>
      <c r="M7" s="102"/>
      <c r="N7" s="49"/>
      <c r="O7"/>
      <c r="P7" s="55" t="str">
        <f t="shared" si="0"/>
        <v>Vg, 7:30</v>
      </c>
      <c r="Q7" s="9" t="str">
        <f t="shared" si="1"/>
        <v>Kutac, Jason</v>
      </c>
      <c r="R7" s="54" t="str">
        <f>IF(ISNUMBER(MATCH($C7,'[1]Scheduling Worksheet'!$K$1:$K$65536,0)),VLOOKUP($C7,'[1]Scheduling Worksheet'!$K$1:$X$65536,13,FALSE),"")</f>
        <v/>
      </c>
      <c r="S7" s="47" t="str">
        <f>IF(ISNUMBER(MATCH($C7,'[1]Scheduling Worksheet'!$L$1:$L$65536,0)),VLOOKUP($C7,'[1]Scheduling Worksheet'!$L$1:$X$65536,12,FALSE),"")</f>
        <v/>
      </c>
      <c r="T7" s="47" t="str">
        <f>IF(ISNUMBER(MATCH($C7,'[1]Scheduling Worksheet'!$M$1:$M$65536,0)),VLOOKUP($C7,'[1]Scheduling Worksheet'!$M$1:$X$65536,11,FALSE),"")</f>
        <v/>
      </c>
      <c r="U7" s="48" t="str">
        <f>IF(ISNUMBER(MATCH($C7,'[1]Scheduling Worksheet'!$N$1:$N$65536,0)),VLOOKUP($C7,'[1]Scheduling Worksheet'!$N$1:$X$65536,10,FALSE),"")</f>
        <v>Vg-Lector</v>
      </c>
      <c r="V7" s="47" t="str">
        <f>IF(ISNUMBER(MATCH($C7,'[1]Scheduling Worksheet'!$O$1:$O$65536,0)),VLOOKUP($C7,'[1]Scheduling Worksheet'!$O$1:$X$65536,9,FALSE),"")</f>
        <v/>
      </c>
      <c r="W7" s="51" t="str">
        <f>IF(ISNUMBER(MATCH($C7,'[1]Scheduling Worksheet'!$P$1:$P$65536,0)),VLOOKUP($C7,'[1]Scheduling Worksheet'!$P$1:$X$65536,8,FALSE),"")</f>
        <v/>
      </c>
      <c r="X7" s="51" t="str">
        <f>IF(ISNUMBER(MATCH($C7,'[1]Scheduling Worksheet'!$Q$1:$Q$65536,0)),VLOOKUP($C7,'[1]Scheduling Worksheet'!$Q$1:$X$65536,7,FALSE),"")</f>
        <v>Vg-Lector</v>
      </c>
      <c r="Y7" s="47" t="str">
        <f>IF(ISNUMBER(MATCH($C7,'[1]Scheduling Worksheet'!$R$1:$R$65536,0)),VLOOKUP($C7,'[1]Scheduling Worksheet'!$R$1:$X$65536,6,FALSE),"")</f>
        <v/>
      </c>
      <c r="Z7" s="48" t="str">
        <f>IF(ISNUMBER(MATCH($C7,'[1]Scheduling Worksheet'!$S$1:$S$65536,0)),VLOOKUP($C7,'[1]Scheduling Worksheet'!$S$1:$X$65536,5,FALSE),"")</f>
        <v/>
      </c>
      <c r="AA7" s="47" t="str">
        <f>IF(ISNUMBER(MATCH($C7,'[1]Scheduling Worksheet'!$T$1:$T$65536,0)),VLOOKUP($C7,'[1]Scheduling Worksheet'!$T$1:$X$65536,4,FALSE),"")</f>
        <v/>
      </c>
      <c r="AB7" s="47" t="str">
        <f>IF(ISNUMBER(MATCH($C7,'[1]Scheduling Worksheet'!$U$1:$U$65536,0)),VLOOKUP($C7,'[1]Scheduling Worksheet'!$U$1:$X$65536,3,FALSE),"")</f>
        <v/>
      </c>
      <c r="AC7" s="53" t="str">
        <f>IF(ISNUMBER(MATCH($C7,'[1]Scheduling Worksheet'!$V$1:$V$65536,0)),VLOOKUP($C7,'[1]Scheduling Worksheet'!$V$1:$X$65536,3,FALSE),"")</f>
        <v/>
      </c>
      <c r="AD7" s="18"/>
      <c r="AE7" s="33"/>
      <c r="AF7" s="25" t="str">
        <f t="shared" si="2"/>
        <v>Kutac, Jason</v>
      </c>
      <c r="AG7" s="51" t="str">
        <f t="shared" si="3"/>
        <v>Vg, 7:30</v>
      </c>
      <c r="AH7" s="43" t="str">
        <f>IF(ISNUMBER(MATCH($C7,[2]LECTORS!$D$1:$D$65546,0)),VLOOKUP($C7,[2]LECTORS!$D$1:$Q$65546,7,FALSE),"")</f>
        <v>512-497-4909</v>
      </c>
      <c r="AI7" s="26" t="str">
        <f>IF($AJ7="y",IF(ISNUMBER(MATCH($C7,[2]LECTORS!$D$1:$D$65546,0)),VLOOKUP($C7,[2]LECTORS!$D$1:$Q$65546,6,FALSE),""),"")</f>
        <v>jasonkutac1701@yahoo.com</v>
      </c>
      <c r="AJ7" s="27" t="s">
        <v>45</v>
      </c>
      <c r="AK7" s="16">
        <f t="shared" si="4"/>
        <v>3</v>
      </c>
      <c r="AL7" s="14">
        <f>IF(ISNUMBER(MATCH($C7,[2]LECTORS!$D$1:$D$65546,0)),VLOOKUP($C7,[2]LECTORS!$D$1:$Q$65546,12,FALSE),"")</f>
        <v>4</v>
      </c>
      <c r="AM7" s="16">
        <f t="shared" si="5"/>
        <v>3</v>
      </c>
      <c r="AN7" s="13" t="str">
        <f>IF(ISNUMBER(MATCH($C7,[2]LECTORS!$D$1:$D$65546,0)),VLOOKUP($C7,[2]LECTORS!$D$1:$S$65546,14,FALSE),"")</f>
        <v>Choir</v>
      </c>
      <c r="AO7" s="14" t="str">
        <f>IF(ISNUMBER(MATCH($C7,[2]LECTORS!$D$1:$D$65546,0)),VLOOKUP($C7,[2]LECTORS!$D$1:$S$65546,15,FALSE),"")</f>
        <v>Choir; prefers once a month but will do more if needed.</v>
      </c>
      <c r="AP7" s="14">
        <f>IF(ISNUMBER(MATCH($C7,[2]LECTORS!$D$1:$D$65546,0)),VLOOKUP($C7,[2]LECTORS!$D$1:$S$65546,16,FALSE),"")</f>
        <v>0</v>
      </c>
      <c r="AQ7" s="14" t="str">
        <f>IF(ISNUMBER(MATCH($C7,[2]LECTORS!$D$1:$D$65546,0)),VLOOKUP($C7,[2]LECTORS!$D$1:$Q$65546,6,FALSE),"")</f>
        <v>jasonkutac1701@yahoo.com</v>
      </c>
      <c r="AR7" s="2" t="s">
        <v>71</v>
      </c>
      <c r="AS7" s="2"/>
      <c r="BA7" s="4" t="str">
        <f t="shared" si="6"/>
        <v>LEC</v>
      </c>
    </row>
    <row r="8" spans="1:84" s="4" customFormat="1" ht="19.95" customHeight="1" x14ac:dyDescent="0.25">
      <c r="A8" s="76" t="str">
        <f>_xlfn.XLOOKUP(C8,[2]LECTORS!$D:$D,[2]LECTORS!$Q:$Q,"")</f>
        <v>EM</v>
      </c>
      <c r="B8" s="63" t="str">
        <f>IF(ISNUMBER(MATCH($C8,[2]LECTORS!$D$1:$D$65546,0)),VLOOKUP($C8,[2]LECTORS!$D$1:$Q$65546,11,FALSE),"")</f>
        <v>Vg, 7:30, 9:30,</v>
      </c>
      <c r="C8" s="36" t="s">
        <v>18</v>
      </c>
      <c r="D8" s="103" t="str">
        <f>IF(ISNUMBER(MATCH($C8,'[1]Scheduling Worksheet'!$B$1:$B$65536,0)),VLOOKUP($C8,'[1]Scheduling Worksheet'!$B$1:$X$65536,22,FALSE),"")</f>
        <v/>
      </c>
      <c r="E8" s="47" t="str">
        <f>IF(ISNUMBER(MATCH($C8,'[1]Scheduling Worksheet'!$C$1:$C$65536,0)),VLOOKUP($C8,'[1]Scheduling Worksheet'!$C$1:$X$65536,21,FALSE),"")</f>
        <v>Vg-EM</v>
      </c>
      <c r="F8" s="47" t="str">
        <f>IF(ISNUMBER(MATCH($C8,'[1]Scheduling Worksheet'!$D$1:$D$65536,0)),VLOOKUP($C8,'[1]Scheduling Worksheet'!$D$1:$X$65536,20,FALSE),"")</f>
        <v>Vg-Lector</v>
      </c>
      <c r="G8" s="47" t="str">
        <f>IF(ISNUMBER(MATCH($C8,'[1]Scheduling Worksheet'!$E$1:$E$65536,0)),VLOOKUP($C8,'[1]Scheduling Worksheet'!$E$1:$X$65536,19,FALSE),"")</f>
        <v/>
      </c>
      <c r="H8" s="48" t="str">
        <f>IF(ISNUMBER(MATCH($C8,'[1]Scheduling Worksheet'!$F$1:$F$65536,0)),VLOOKUP($C8,'[1]Scheduling Worksheet'!$F$1:$X$65536,19,FALSE),"")</f>
        <v/>
      </c>
      <c r="I8" s="47" t="str">
        <f>IF(ISNUMBER(MATCH($C8,'[1]Scheduling Worksheet'!$G$1:$G$65536,0)),VLOOKUP($C8,'[1]Scheduling Worksheet'!$G$1:$X$65536,17,FALSE),"")</f>
        <v/>
      </c>
      <c r="J8" s="52" t="str">
        <f>IF(ISNUMBER(MATCH($C8,'[1]Scheduling Worksheet'!$H$1:$H$65536,0)),VLOOKUP($C8,'[1]Scheduling Worksheet'!$H$1:$X$65536,16,FALSE),"")</f>
        <v>Vg-EM</v>
      </c>
      <c r="K8" s="47" t="str">
        <f>IF(ISNUMBER(MATCH($C8,'[1]Scheduling Worksheet'!$I$1:$I$65536,0)),VLOOKUP($C8,'[1]Scheduling Worksheet'!$I$1:$X$65536,15,FALSE),"")</f>
        <v/>
      </c>
      <c r="L8" s="47" t="str">
        <f>IF(ISNUMBER(MATCH($C8,'[1]Scheduling Worksheet'!$J$1:$J$65536,0)),VLOOKUP($C8,'[1]Scheduling Worksheet'!$J$1:$X$65536,14,FALSE),"")</f>
        <v>Vg-CUP</v>
      </c>
      <c r="M8" s="102"/>
      <c r="N8" s="49"/>
      <c r="O8"/>
      <c r="P8" s="55" t="str">
        <f t="shared" si="0"/>
        <v>Vg, 7:30, 9:30,</v>
      </c>
      <c r="Q8" s="9" t="str">
        <f t="shared" si="1"/>
        <v>Pulich, Joyce</v>
      </c>
      <c r="R8" s="54" t="str">
        <f>IF(ISNUMBER(MATCH($C8,'[1]Scheduling Worksheet'!$K$1:$K$65536,0)),VLOOKUP($C8,'[1]Scheduling Worksheet'!$K$1:$X$65536,13,FALSE),"")</f>
        <v/>
      </c>
      <c r="S8" s="47" t="str">
        <f>IF(ISNUMBER(MATCH($C8,'[1]Scheduling Worksheet'!$L$1:$L$65536,0)),VLOOKUP($C8,'[1]Scheduling Worksheet'!$L$1:$X$65536,12,FALSE),"")</f>
        <v/>
      </c>
      <c r="T8" s="47" t="str">
        <f>IF(ISNUMBER(MATCH($C8,'[1]Scheduling Worksheet'!$M$1:$M$65536,0)),VLOOKUP($C8,'[1]Scheduling Worksheet'!$M$1:$X$65536,11,FALSE),"")</f>
        <v>Vg-EM</v>
      </c>
      <c r="U8" s="47" t="str">
        <f>IF(ISNUMBER(MATCH($C8,'[1]Scheduling Worksheet'!$N$1:$N$65536,0)),VLOOKUP($C8,'[1]Scheduling Worksheet'!$N$1:$X$65536,10,FALSE),"")</f>
        <v>Vg-EM</v>
      </c>
      <c r="V8" s="48" t="str">
        <f>IF(ISNUMBER(MATCH($C8,'[1]Scheduling Worksheet'!$O$1:$O$65536,0)),VLOOKUP($C8,'[1]Scheduling Worksheet'!$O$1:$X$65536,9,FALSE),"")</f>
        <v/>
      </c>
      <c r="W8" s="51" t="str">
        <f>IF(ISNUMBER(MATCH($C8,'[1]Scheduling Worksheet'!$P$1:$P$65536,0)),VLOOKUP($C8,'[1]Scheduling Worksheet'!$P$1:$X$65536,8,FALSE),"")</f>
        <v>Vg-Lector</v>
      </c>
      <c r="X8" s="51" t="str">
        <f>IF(ISNUMBER(MATCH($C8,'[1]Scheduling Worksheet'!$Q$1:$Q$65536,0)),VLOOKUP($C8,'[1]Scheduling Worksheet'!$Q$1:$X$65536,7,FALSE),"")</f>
        <v/>
      </c>
      <c r="Y8" s="47" t="str">
        <f>IF(ISNUMBER(MATCH($C8,'[1]Scheduling Worksheet'!$R$1:$R$65536,0)),VLOOKUP($C8,'[1]Scheduling Worksheet'!$R$1:$X$65536,6,FALSE),"")</f>
        <v>Vg-Lector</v>
      </c>
      <c r="Z8" s="48" t="str">
        <f>IF(ISNUMBER(MATCH($C8,'[1]Scheduling Worksheet'!$S$1:$S$65536,0)),VLOOKUP($C8,'[1]Scheduling Worksheet'!$S$1:$X$65536,5,FALSE),"")</f>
        <v/>
      </c>
      <c r="AA8" s="47" t="str">
        <f>IF(ISNUMBER(MATCH($C8,'[1]Scheduling Worksheet'!$T$1:$T$65536,0)),VLOOKUP($C8,'[1]Scheduling Worksheet'!$T$1:$X$65536,4,FALSE),"")</f>
        <v/>
      </c>
      <c r="AB8" s="47" t="str">
        <f>IF(ISNUMBER(MATCH($C8,'[1]Scheduling Worksheet'!$U$1:$U$65536,0)),VLOOKUP($C8,'[1]Scheduling Worksheet'!$U$1:$X$65536,3,FALSE),"")</f>
        <v/>
      </c>
      <c r="AC8" s="53" t="str">
        <f>IF(ISNUMBER(MATCH($C8,'[1]Scheduling Worksheet'!$V$1:$V$65536,0)),VLOOKUP($C8,'[1]Scheduling Worksheet'!$V$1:$X$65536,3,FALSE),"")</f>
        <v/>
      </c>
      <c r="AD8" s="18"/>
      <c r="AE8" s="33"/>
      <c r="AF8" s="25" t="str">
        <f t="shared" si="2"/>
        <v>Pulich, Joyce</v>
      </c>
      <c r="AG8" s="51" t="str">
        <f t="shared" si="3"/>
        <v>Vg, 7:30, 9:30,</v>
      </c>
      <c r="AH8" s="43" t="str">
        <f>IF(ISNUMBER(MATCH($C8,[2]LECTORS!$D$1:$D$65546,0)),VLOOKUP($C8,[2]LECTORS!$D$1:$Q$65546,7,FALSE),"")</f>
        <v>512-448-0904</v>
      </c>
      <c r="AI8" s="26" t="str">
        <f>IF($AJ8="y",IF(ISNUMBER(MATCH($C8,[2]LECTORS!$D$1:$D$65546,0)),VLOOKUP($C8,[2]LECTORS!$D$1:$Q$65546,6,FALSE),""),"")</f>
        <v>joycepulich@sbcglobal.net</v>
      </c>
      <c r="AJ8" s="27" t="s">
        <v>45</v>
      </c>
      <c r="AK8" s="16">
        <f t="shared" si="4"/>
        <v>3</v>
      </c>
      <c r="AL8" s="14">
        <f>IF(ISNUMBER(MATCH($C8,[2]LECTORS!$D$1:$D$65546,0)),VLOOKUP($C8,[2]LECTORS!$D$1:$Q$65546,12,FALSE),"")</f>
        <v>8</v>
      </c>
      <c r="AM8" s="16">
        <f t="shared" si="5"/>
        <v>7</v>
      </c>
      <c r="AN8" s="13" t="str">
        <f>IF(ISNUMBER(MATCH($C8,[2]LECTORS!$D$1:$D$65546,0)),VLOOKUP($C8,[2]LECTORS!$D$1:$S$65546,14,FALSE),"")</f>
        <v>EM</v>
      </c>
      <c r="AO8" s="14" t="str">
        <f>IF(ISNUMBER(MATCH($C8,[2]LECTORS!$D$1:$D$65546,0)),VLOOKUP($C8,[2]LECTORS!$D$1:$S$65546,15,FALSE),"")</f>
        <v xml:space="preserve"> Schedule with husband Warren</v>
      </c>
      <c r="AP8" s="14" t="s">
        <v>49</v>
      </c>
      <c r="AQ8" s="14" t="str">
        <f>IF(ISNUMBER(MATCH($C8,[2]LECTORS!$D$1:$D$65546,0)),VLOOKUP($C8,[2]LECTORS!$D$1:$Q$65546,6,FALSE),"")</f>
        <v>joycepulich@sbcglobal.net</v>
      </c>
      <c r="AR8" s="2" t="s">
        <v>52</v>
      </c>
      <c r="AS8" s="2"/>
      <c r="BA8" s="4" t="str">
        <f t="shared" si="6"/>
        <v>Vg, 7:30, 9:30,</v>
      </c>
    </row>
    <row r="9" spans="1:84" s="4" customFormat="1" ht="19.95" customHeight="1" x14ac:dyDescent="0.25">
      <c r="A9" s="76">
        <f>_xlfn.XLOOKUP(C9,[2]LECTORS!$D:$D,[2]LECTORS!$Q:$Q,"")</f>
        <v>0</v>
      </c>
      <c r="B9" s="63" t="str">
        <f>IF(ISNUMBER(MATCH($C9,[2]LECTORS!$D$1:$D$65546,0)),VLOOKUP($C9,[2]LECTORS!$D$1:$Q$65546,11,FALSE),"")</f>
        <v>Vg, 9:30</v>
      </c>
      <c r="C9" s="36" t="s">
        <v>9</v>
      </c>
      <c r="D9" s="103" t="str">
        <f>IF(ISNUMBER(MATCH($C9,'[1]Scheduling Worksheet'!$B$1:$B$65536,0)),VLOOKUP($C9,'[1]Scheduling Worksheet'!$B$1:$X$65536,22,FALSE),"")</f>
        <v/>
      </c>
      <c r="E9" s="47" t="str">
        <f>IF(ISNUMBER(MATCH($C9,'[1]Scheduling Worksheet'!$C$1:$C$65536,0)),VLOOKUP($C9,'[1]Scheduling Worksheet'!$C$1:$X$65536,21,FALSE),"")</f>
        <v/>
      </c>
      <c r="F9" s="47" t="str">
        <f>IF(ISNUMBER(MATCH($C9,'[1]Scheduling Worksheet'!$D$1:$D$65536,0)),VLOOKUP($C9,'[1]Scheduling Worksheet'!$D$1:$X$65536,20,FALSE),"")</f>
        <v>Vg-Lector</v>
      </c>
      <c r="G9" s="47" t="str">
        <f>IF(ISNUMBER(MATCH($C9,'[1]Scheduling Worksheet'!$E$1:$E$65536,0)),VLOOKUP($C9,'[1]Scheduling Worksheet'!$E$1:$X$65536,19,FALSE),"")</f>
        <v/>
      </c>
      <c r="H9" s="48" t="str">
        <f>IF(ISNUMBER(MATCH($C9,'[1]Scheduling Worksheet'!$F$1:$F$65536,0)),VLOOKUP($C9,'[1]Scheduling Worksheet'!$F$1:$X$65536,19,FALSE),"")</f>
        <v/>
      </c>
      <c r="I9" s="47" t="str">
        <f>IF(ISNUMBER(MATCH($C9,'[1]Scheduling Worksheet'!$G$1:$G$65536,0)),VLOOKUP($C9,'[1]Scheduling Worksheet'!$G$1:$X$65536,17,FALSE),"")</f>
        <v/>
      </c>
      <c r="J9" s="52" t="str">
        <f>IF(ISNUMBER(MATCH($C9,'[1]Scheduling Worksheet'!$H$1:$H$65536,0)),VLOOKUP($C9,'[1]Scheduling Worksheet'!$H$1:$X$65536,16,FALSE),"")</f>
        <v>Vg-Lector</v>
      </c>
      <c r="K9" s="47" t="str">
        <f>IF(ISNUMBER(MATCH($C9,'[1]Scheduling Worksheet'!$I$1:$I$65536,0)),VLOOKUP($C9,'[1]Scheduling Worksheet'!$I$1:$X$65536,15,FALSE),"")</f>
        <v/>
      </c>
      <c r="L9" s="47" t="str">
        <f>IF(ISNUMBER(MATCH($C9,'[1]Scheduling Worksheet'!$J$1:$J$65536,0)),VLOOKUP($C9,'[1]Scheduling Worksheet'!$J$1:$X$65536,14,FALSE),"")</f>
        <v/>
      </c>
      <c r="M9" s="102"/>
      <c r="N9" s="49"/>
      <c r="O9"/>
      <c r="P9" s="55" t="str">
        <f t="shared" si="0"/>
        <v>Vg, 9:30</v>
      </c>
      <c r="Q9" s="9" t="str">
        <f t="shared" si="1"/>
        <v>Pulich, Warren</v>
      </c>
      <c r="R9" s="54" t="str">
        <f>IF(ISNUMBER(MATCH($C9,'[1]Scheduling Worksheet'!$K$1:$K$65536,0)),VLOOKUP($C9,'[1]Scheduling Worksheet'!$K$1:$X$65536,13,FALSE),"")</f>
        <v/>
      </c>
      <c r="S9" s="47" t="str">
        <f>IF(ISNUMBER(MATCH($C9,'[1]Scheduling Worksheet'!$L$1:$L$65536,0)),VLOOKUP($C9,'[1]Scheduling Worksheet'!$L$1:$X$65536,12,FALSE),"")</f>
        <v/>
      </c>
      <c r="T9" s="47" t="str">
        <f>IF(ISNUMBER(MATCH($C9,'[1]Scheduling Worksheet'!$M$1:$M$65536,0)),VLOOKUP($C9,'[1]Scheduling Worksheet'!$M$1:$X$65536,11,FALSE),"")</f>
        <v>Vg-Lector</v>
      </c>
      <c r="U9" s="47" t="str">
        <f>IF(ISNUMBER(MATCH($C9,'[1]Scheduling Worksheet'!$N$1:$N$65536,0)),VLOOKUP($C9,'[1]Scheduling Worksheet'!$N$1:$X$65536,10,FALSE),"")</f>
        <v/>
      </c>
      <c r="V9" s="48" t="str">
        <f>IF(ISNUMBER(MATCH($C9,'[1]Scheduling Worksheet'!$O$1:$O$65536,0)),VLOOKUP($C9,'[1]Scheduling Worksheet'!$O$1:$X$65536,9,FALSE),"")</f>
        <v/>
      </c>
      <c r="W9" s="51" t="str">
        <f>IF(ISNUMBER(MATCH($C9,'[1]Scheduling Worksheet'!$P$1:$P$65536,0)),VLOOKUP($C9,'[1]Scheduling Worksheet'!$P$1:$X$65536,8,FALSE),"")</f>
        <v/>
      </c>
      <c r="X9" s="51" t="str">
        <f>IF(ISNUMBER(MATCH($C9,'[1]Scheduling Worksheet'!$Q$1:$Q$65536,0)),VLOOKUP($C9,'[1]Scheduling Worksheet'!$Q$1:$X$65536,7,FALSE),"")</f>
        <v/>
      </c>
      <c r="Y9" s="47" t="str">
        <f>IF(ISNUMBER(MATCH($C9,'[1]Scheduling Worksheet'!$R$1:$R$65536,0)),VLOOKUP($C9,'[1]Scheduling Worksheet'!$R$1:$X$65536,6,FALSE),"")</f>
        <v>Vg-Lector</v>
      </c>
      <c r="Z9" s="48" t="str">
        <f>IF(ISNUMBER(MATCH($C9,'[1]Scheduling Worksheet'!$S$1:$S$65536,0)),VLOOKUP($C9,'[1]Scheduling Worksheet'!$S$1:$X$65536,5,FALSE),"")</f>
        <v/>
      </c>
      <c r="AA9" s="47" t="str">
        <f>IF(ISNUMBER(MATCH($C9,'[1]Scheduling Worksheet'!$T$1:$T$65536,0)),VLOOKUP($C9,'[1]Scheduling Worksheet'!$T$1:$X$65536,4,FALSE),"")</f>
        <v/>
      </c>
      <c r="AB9" s="47" t="str">
        <f>IF(ISNUMBER(MATCH($C9,'[1]Scheduling Worksheet'!$U$1:$U$65536,0)),VLOOKUP($C9,'[1]Scheduling Worksheet'!$U$1:$X$65536,3,FALSE),"")</f>
        <v/>
      </c>
      <c r="AC9" s="53" t="str">
        <f>IF(ISNUMBER(MATCH($C9,'[1]Scheduling Worksheet'!$V$1:$V$65536,0)),VLOOKUP($C9,'[1]Scheduling Worksheet'!$V$1:$X$65536,3,FALSE),"")</f>
        <v/>
      </c>
      <c r="AD9" s="18"/>
      <c r="AE9" s="33"/>
      <c r="AF9" s="25" t="str">
        <f t="shared" si="2"/>
        <v>Pulich, Warren</v>
      </c>
      <c r="AG9" s="51" t="str">
        <f t="shared" si="3"/>
        <v>Vg, 9:30</v>
      </c>
      <c r="AH9" s="43" t="str">
        <f>IF(ISNUMBER(MATCH($C9,[2]LECTORS!$D$1:$D$65546,0)),VLOOKUP($C9,[2]LECTORS!$D$1:$Q$65546,7,FALSE),"")</f>
        <v>512-448-0904</v>
      </c>
      <c r="AI9" s="26" t="str">
        <f>IF($AJ9="y",IF(ISNUMBER(MATCH($C9,[2]LECTORS!$D$1:$D$65546,0)),VLOOKUP($C9,[2]LECTORS!$D$1:$Q$65546,6,FALSE),""),"")</f>
        <v>wmpulich@sbcglobal.net</v>
      </c>
      <c r="AJ9" s="27" t="s">
        <v>45</v>
      </c>
      <c r="AK9" s="16">
        <f t="shared" si="4"/>
        <v>4</v>
      </c>
      <c r="AL9" s="14">
        <f>IF(ISNUMBER(MATCH($C9,[2]LECTORS!$D$1:$D$65546,0)),VLOOKUP($C9,[2]LECTORS!$D$1:$Q$65546,12,FALSE),"")</f>
        <v>8</v>
      </c>
      <c r="AM9" s="16">
        <f t="shared" si="5"/>
        <v>4</v>
      </c>
      <c r="AN9" s="13">
        <f>IF(ISNUMBER(MATCH($C9,[2]LECTORS!$D$1:$D$65546,0)),VLOOKUP($C9,[2]LECTORS!$D$1:$S$65546,14,FALSE),"")</f>
        <v>0</v>
      </c>
      <c r="AO9" s="14" t="str">
        <f>IF(ISNUMBER(MATCH($C9,[2]LECTORS!$D$1:$D$65546,0)),VLOOKUP($C9,[2]LECTORS!$D$1:$S$65546,15,FALSE),"")</f>
        <v>wife Joyce - Schedule together. Schedule at 9:30 as well as Vg.</v>
      </c>
      <c r="AP9" s="14">
        <f>IF(ISNUMBER(MATCH($C9,[2]LECTORS!$D$1:$D$65546,0)),VLOOKUP($C9,[2]LECTORS!$D$1:$S$65546,16,FALSE),"")</f>
        <v>0</v>
      </c>
      <c r="AQ9" s="14" t="str">
        <f>IF(ISNUMBER(MATCH($C9,[2]LECTORS!$D$1:$D$65546,0)),VLOOKUP($C9,[2]LECTORS!$D$1:$Q$65546,6,FALSE),"")</f>
        <v>wmpulich@sbcglobal.net</v>
      </c>
      <c r="AR9" s="2"/>
      <c r="AS9" s="2"/>
      <c r="BA9" s="4" t="str">
        <f t="shared" si="6"/>
        <v>LEC</v>
      </c>
    </row>
    <row r="10" spans="1:84" s="189" customFormat="1" ht="4.8" customHeight="1" x14ac:dyDescent="0.3">
      <c r="A10" s="167"/>
      <c r="B10" s="168"/>
      <c r="C10" s="169"/>
      <c r="D10" s="170"/>
      <c r="E10" s="171"/>
      <c r="F10" s="171"/>
      <c r="G10" s="172"/>
      <c r="H10" s="171"/>
      <c r="I10" s="171"/>
      <c r="J10" s="171"/>
      <c r="K10" s="171"/>
      <c r="L10" s="172"/>
      <c r="M10" s="173"/>
      <c r="N10" s="174"/>
      <c r="O10" s="175"/>
      <c r="P10" s="176"/>
      <c r="Q10" s="177"/>
      <c r="R10" s="170"/>
      <c r="S10" s="172"/>
      <c r="T10" s="172"/>
      <c r="U10" s="172"/>
      <c r="V10" s="172"/>
      <c r="W10" s="178"/>
      <c r="X10" s="178"/>
      <c r="Y10" s="172"/>
      <c r="Z10" s="172"/>
      <c r="AA10" s="172"/>
      <c r="AB10" s="172"/>
      <c r="AC10" s="179"/>
      <c r="AD10" s="180"/>
      <c r="AE10" s="181"/>
      <c r="AF10" s="182"/>
      <c r="AG10" s="178"/>
      <c r="AH10" s="168"/>
      <c r="AI10" s="183"/>
      <c r="AJ10" s="184"/>
      <c r="AK10" s="185"/>
      <c r="AL10" s="186"/>
      <c r="AM10" s="185"/>
      <c r="AN10" s="187"/>
      <c r="AO10" s="186"/>
      <c r="AP10" s="186"/>
      <c r="AQ10" s="186"/>
      <c r="AR10" s="188"/>
      <c r="AS10" s="188"/>
    </row>
    <row r="11" spans="1:84" s="4" customFormat="1" ht="19.95" customHeight="1" x14ac:dyDescent="0.25">
      <c r="A11" s="76">
        <f>_xlfn.XLOOKUP(C11,[2]LECTORS!$D:$D,[2]LECTORS!$Q:$Q,"")</f>
        <v>0</v>
      </c>
      <c r="B11" s="43" t="str">
        <f>IF(ISNUMBER(MATCH($C11,[2]LECTORS!$D$1:$D$65546,0)),VLOOKUP($C11,[2]LECTORS!$D$1:$Q$65546,11,FALSE),"")</f>
        <v>any English</v>
      </c>
      <c r="C11" s="26" t="s">
        <v>84</v>
      </c>
      <c r="D11" s="103" t="str">
        <f>IF(ISNUMBER(MATCH($C11,'[1]Scheduling Worksheet'!$B$1:$B$65536,0)),VLOOKUP($C11,'[1]Scheduling Worksheet'!$B$1:$X$65536,22,FALSE),"")</f>
        <v/>
      </c>
      <c r="E11" s="52" t="str">
        <f>IF(ISNUMBER(MATCH($C11,'[1]Scheduling Worksheet'!$C$1:$C$65536,0)),VLOOKUP($C11,'[1]Scheduling Worksheet'!$C$1:$X$65536,21,FALSE),"")</f>
        <v/>
      </c>
      <c r="F11" s="52" t="str">
        <f>IF(ISNUMBER(MATCH($C11,'[1]Scheduling Worksheet'!$D$1:$D$65536,0)),VLOOKUP($C11,'[1]Scheduling Worksheet'!$D$1:$X$65536,20,FALSE),"")</f>
        <v/>
      </c>
      <c r="G11" s="47" t="str">
        <f>IF(ISNUMBER(MATCH($C11,'[1]Scheduling Worksheet'!$E$1:$E$65536,0)),VLOOKUP($C11,'[1]Scheduling Worksheet'!$E$1:$X$65536,19,FALSE),"")</f>
        <v/>
      </c>
      <c r="H11" s="52" t="str">
        <f>IF(ISNUMBER(MATCH($C11,'[1]Scheduling Worksheet'!$F$1:$F$65536,0)),VLOOKUP($C11,'[1]Scheduling Worksheet'!$F$1:$X$65536,19,FALSE),"")</f>
        <v/>
      </c>
      <c r="I11" s="52" t="str">
        <f>IF(ISNUMBER(MATCH($C11,'[1]Scheduling Worksheet'!$G$1:$G$65536,0)),VLOOKUP($C11,'[1]Scheduling Worksheet'!$G$1:$X$65536,17,FALSE),"")</f>
        <v/>
      </c>
      <c r="J11" s="52" t="str">
        <f>IF(ISNUMBER(MATCH($C11,'[1]Scheduling Worksheet'!$H$1:$H$65536,0)),VLOOKUP($C11,'[1]Scheduling Worksheet'!$H$1:$X$65536,16,FALSE),"")</f>
        <v/>
      </c>
      <c r="K11" s="52" t="str">
        <f>IF(ISNUMBER(MATCH($C11,'[1]Scheduling Worksheet'!$I$1:$I$65536,0)),VLOOKUP($C11,'[1]Scheduling Worksheet'!$I$1:$X$65536,15,FALSE),"")</f>
        <v/>
      </c>
      <c r="L11" s="47" t="str">
        <f>IF(ISNUMBER(MATCH($C11,'[1]Scheduling Worksheet'!$J$1:$J$65536,0)),VLOOKUP($C11,'[1]Scheduling Worksheet'!$J$1:$X$65536,14,FALSE),"")</f>
        <v/>
      </c>
      <c r="M11" s="102"/>
      <c r="N11" s="49"/>
      <c r="O11"/>
      <c r="P11" s="55" t="str">
        <f>$B11</f>
        <v>any English</v>
      </c>
      <c r="Q11" s="9" t="str">
        <f>$C11</f>
        <v>Mosing, Abigail</v>
      </c>
      <c r="R11" s="54" t="str">
        <f>IF(ISNUMBER(MATCH($C11,'[1]Scheduling Worksheet'!$K$1:$K$65536,0)),VLOOKUP($C11,'[1]Scheduling Worksheet'!$K$1:$X$65536,13,FALSE),"")</f>
        <v/>
      </c>
      <c r="S11" s="47" t="str">
        <f>IF(ISNUMBER(MATCH($C11,'[1]Scheduling Worksheet'!$L$1:$L$65536,0)),VLOOKUP($C11,'[1]Scheduling Worksheet'!$L$1:$X$65536,12,FALSE),"")</f>
        <v/>
      </c>
      <c r="T11" s="47" t="str">
        <f>IF(ISNUMBER(MATCH($C11,'[1]Scheduling Worksheet'!$M$1:$M$65536,0)),VLOOKUP($C11,'[1]Scheduling Worksheet'!$M$1:$X$65536,11,FALSE),"")</f>
        <v/>
      </c>
      <c r="U11" s="47" t="str">
        <f>IF(ISNUMBER(MATCH($C11,'[1]Scheduling Worksheet'!$N$1:$N$65536,0)),VLOOKUP($C11,'[1]Scheduling Worksheet'!$N$1:$X$65536,10,FALSE),"")</f>
        <v/>
      </c>
      <c r="V11" s="47" t="str">
        <f>IF(ISNUMBER(MATCH($C11,'[1]Scheduling Worksheet'!$O$1:$O$65536,0)),VLOOKUP($C11,'[1]Scheduling Worksheet'!$O$1:$X$65536,9,FALSE),"")</f>
        <v/>
      </c>
      <c r="W11" s="51" t="str">
        <f>IF(ISNUMBER(MATCH($C11,'[1]Scheduling Worksheet'!$P$1:$P$65536,0)),VLOOKUP($C11,'[1]Scheduling Worksheet'!$P$1:$X$65536,8,FALSE),"")</f>
        <v/>
      </c>
      <c r="X11" s="51" t="str">
        <f>IF(ISNUMBER(MATCH($C11,'[1]Scheduling Worksheet'!$Q$1:$Q$65536,0)),VLOOKUP($C11,'[1]Scheduling Worksheet'!$Q$1:$X$65536,7,FALSE),"")</f>
        <v/>
      </c>
      <c r="Y11" s="47" t="str">
        <f>IF(ISNUMBER(MATCH($C11,'[1]Scheduling Worksheet'!$R$1:$R$65536,0)),VLOOKUP($C11,'[1]Scheduling Worksheet'!$R$1:$X$65536,6,FALSE),"")</f>
        <v/>
      </c>
      <c r="Z11" s="47" t="str">
        <f>IF(ISNUMBER(MATCH($C11,'[1]Scheduling Worksheet'!$S$1:$S$65536,0)),VLOOKUP($C11,'[1]Scheduling Worksheet'!$S$1:$X$65536,5,FALSE),"")</f>
        <v/>
      </c>
      <c r="AA11" s="47" t="str">
        <f>IF(ISNUMBER(MATCH($C11,'[1]Scheduling Worksheet'!$T$1:$T$65536,0)),VLOOKUP($C11,'[1]Scheduling Worksheet'!$T$1:$X$65536,4,FALSE),"")</f>
        <v/>
      </c>
      <c r="AB11" s="47" t="str">
        <f>IF(ISNUMBER(MATCH($C11,'[1]Scheduling Worksheet'!$U$1:$U$65536,0)),VLOOKUP($C11,'[1]Scheduling Worksheet'!$U$1:$X$65536,3,FALSE),"")</f>
        <v/>
      </c>
      <c r="AC11" s="53" t="str">
        <f>IF(ISNUMBER(MATCH($C11,'[1]Scheduling Worksheet'!$V$1:$V$65536,0)),VLOOKUP($C11,'[1]Scheduling Worksheet'!$V$1:$X$65536,3,FALSE),"")</f>
        <v/>
      </c>
      <c r="AD11" s="18"/>
      <c r="AE11" s="33"/>
      <c r="AF11" s="25" t="str">
        <f>$C11</f>
        <v>Mosing, Abigail</v>
      </c>
      <c r="AG11" s="51" t="str">
        <f>$B11</f>
        <v>any English</v>
      </c>
      <c r="AH11" s="43" t="str">
        <f>IF(ISNUMBER(MATCH($C11,[2]LECTORS!$D$1:$D$65546,0)),VLOOKUP($C11,[2]LECTORS!$D$1:$Q$65546,7,FALSE),"")</f>
        <v>512-694-4580</v>
      </c>
      <c r="AI11" s="26" t="str">
        <f>IF($AJ11="y",IF(ISNUMBER(MATCH($C11,[2]LECTORS!$D$1:$D$65546,0)),VLOOKUP($C11,[2]LECTORS!$D$1:$Q$65546,6,FALSE),""),"")</f>
        <v>abby.mosing@gmail.com</v>
      </c>
      <c r="AJ11" s="27" t="s">
        <v>45</v>
      </c>
      <c r="AK11" s="16">
        <f>COUNTIF($E11:$AE11,"*-Lector")</f>
        <v>0</v>
      </c>
      <c r="AL11" s="14" t="str">
        <f>IF(ISNUMBER(MATCH($C11,[2]LECTORS!$D$1:$D$65546,0)),VLOOKUP($C11,[2]LECTORS!$D$1:$Q$65546,12,FALSE),"")</f>
        <v>s</v>
      </c>
      <c r="AM11" s="16">
        <f>COUNTIF($E11:$AE11,"*-EM")+AK11</f>
        <v>0</v>
      </c>
      <c r="AN11" s="13">
        <f>IF(ISNUMBER(MATCH($C11,[2]LECTORS!$D$1:$D$65546,0)),VLOOKUP($C11,[2]LECTORS!$D$1:$S$65546,14,FALSE),"")</f>
        <v>0</v>
      </c>
      <c r="AO11" s="14">
        <f>IF(ISNUMBER(MATCH($C11,[2]LECTORS!$D$1:$D$65546,0)),VLOOKUP($C11,[2]LECTORS!$D$1:$S$65546,15,FALSE),"")</f>
        <v>0</v>
      </c>
      <c r="AP11" s="14">
        <f>IF(ISNUMBER(MATCH($C11,[2]LECTORS!$D$1:$D$65546,0)),VLOOKUP($C11,[2]LECTORS!$D$1:$S$65546,16,FALSE),"")</f>
        <v>0</v>
      </c>
      <c r="AQ11" s="14" t="str">
        <f>IF(ISNUMBER(MATCH($C11,[2]LECTORS!$D$1:$D$65546,0)),VLOOKUP($C11,[2]LECTORS!$D$1:$Q$65546,6,FALSE),"")</f>
        <v>abby.mosing@gmail.com</v>
      </c>
      <c r="AR11" s="2"/>
      <c r="AS11" s="2"/>
      <c r="BA11" s="4" t="str">
        <f>IF($AN11="EM",$B11,"LEC")</f>
        <v>LEC</v>
      </c>
    </row>
    <row r="12" spans="1:84" s="4" customFormat="1" ht="19.95" customHeight="1" x14ac:dyDescent="0.3">
      <c r="A12" s="76" t="str">
        <f>_xlfn.XLOOKUP(C12,[2]LECTORS!$D:$D,[2]LECTORS!$A:$A,"")</f>
        <v>New-HF-all ok</v>
      </c>
      <c r="B12" s="63" t="str">
        <f>IF(ISNUMBER(MATCH($C12,[2]LECTORS!$D$1:$D$65546,0)),VLOOKUP($C12,[2]LECTORS!$D$1:$Q$65546,11,FALSE),"")</f>
        <v>5, Vg, or any English</v>
      </c>
      <c r="C12" s="152" t="s">
        <v>102</v>
      </c>
      <c r="D12" s="103" t="str">
        <f>IF(ISNUMBER(MATCH($C12,'[1]Scheduling Worksheet'!$B$1:$B$65536,0)),VLOOKUP($C12,'[1]Scheduling Worksheet'!$B$1:$X$65536,22,FALSE),"")</f>
        <v/>
      </c>
      <c r="E12" s="47" t="str">
        <f>IF(ISNUMBER(MATCH($C12,'[1]Scheduling Worksheet'!$C$1:$C$65536,0)),VLOOKUP($C12,'[1]Scheduling Worksheet'!$C$1:$X$65536,21,FALSE),"")</f>
        <v/>
      </c>
      <c r="F12" s="47" t="str">
        <f>IF(ISNUMBER(MATCH($C12,'[1]Scheduling Worksheet'!$D$1:$D$65536,0)),VLOOKUP($C12,'[1]Scheduling Worksheet'!$D$1:$X$65536,20,FALSE),"")</f>
        <v>5:00-Lector</v>
      </c>
      <c r="G12" s="47" t="str">
        <f>IF(ISNUMBER(MATCH($C12,'[1]Scheduling Worksheet'!$E$1:$E$65536,0)),VLOOKUP($C12,'[1]Scheduling Worksheet'!$E$1:$X$65536,19,FALSE),"")</f>
        <v/>
      </c>
      <c r="H12" s="47" t="str">
        <f>IF(ISNUMBER(MATCH($C12,'[1]Scheduling Worksheet'!$F$1:$F$65536,0)),VLOOKUP($C12,'[1]Scheduling Worksheet'!$F$1:$X$65536,19,FALSE),"")</f>
        <v/>
      </c>
      <c r="I12" s="47" t="str">
        <f>IF(ISNUMBER(MATCH($C12,'[1]Scheduling Worksheet'!$G$1:$G$65536,0)),VLOOKUP($C12,'[1]Scheduling Worksheet'!$G$1:$X$65536,17,FALSE),"")</f>
        <v/>
      </c>
      <c r="J12" s="47" t="str">
        <f>IF(ISNUMBER(MATCH($C12,'[1]Scheduling Worksheet'!$H$1:$H$65536,0)),VLOOKUP($C12,'[1]Scheduling Worksheet'!$H$1:$X$65536,16,FALSE),"")</f>
        <v>5:00-Lector</v>
      </c>
      <c r="K12" s="47" t="str">
        <f>IF(ISNUMBER(MATCH($C12,'[1]Scheduling Worksheet'!$I$1:$I$65536,0)),VLOOKUP($C12,'[1]Scheduling Worksheet'!$I$1:$X$65536,15,FALSE),"")</f>
        <v/>
      </c>
      <c r="L12" s="150" t="str">
        <f>IF(ISNUMBER(MATCH($C12,'[1]Scheduling Worksheet'!$J$1:$J$65536,0)),VLOOKUP($C12,'[1]Scheduling Worksheet'!$J$1:$X$65536,14,FALSE),"")</f>
        <v/>
      </c>
      <c r="M12" s="102"/>
      <c r="N12" s="49"/>
      <c r="O12"/>
      <c r="P12" s="55" t="str">
        <f>$B12</f>
        <v>5, Vg, or any English</v>
      </c>
      <c r="Q12" s="9" t="str">
        <f>$C12</f>
        <v>Oldmixion, Douglas</v>
      </c>
      <c r="R12" s="110" t="str">
        <f>IF(ISNUMBER(MATCH($C12,'[1]Scheduling Worksheet'!$K$1:$K$65536,0)),VLOOKUP($C12,'[1]Scheduling Worksheet'!$K$1:$X$65536,13,FALSE),"")</f>
        <v/>
      </c>
      <c r="S12" s="47" t="str">
        <f>IF(ISNUMBER(MATCH($C12,'[1]Scheduling Worksheet'!$L$1:$L$65536,0)),VLOOKUP($C12,'[1]Scheduling Worksheet'!$L$1:$X$65536,12,FALSE),"")</f>
        <v>5:00-Lector</v>
      </c>
      <c r="T12" s="47" t="str">
        <f>IF(ISNUMBER(MATCH($C12,'[1]Scheduling Worksheet'!$M$1:$M$65536,0)),VLOOKUP($C12,'[1]Scheduling Worksheet'!$M$1:$X$65536,11,FALSE),"")</f>
        <v/>
      </c>
      <c r="U12" s="47" t="str">
        <f>IF(ISNUMBER(MATCH($C12,'[1]Scheduling Worksheet'!$N$1:$N$65536,0)),VLOOKUP($C12,'[1]Scheduling Worksheet'!$N$1:$X$65536,10,FALSE),"")</f>
        <v>5:00-Lector</v>
      </c>
      <c r="V12" s="47" t="str">
        <f>IF(ISNUMBER(MATCH($C12,'[1]Scheduling Worksheet'!$O$1:$O$65536,0)),VLOOKUP($C12,'[1]Scheduling Worksheet'!$O$1:$X$65536,9,FALSE),"")</f>
        <v/>
      </c>
      <c r="W12" s="51" t="str">
        <f>IF(ISNUMBER(MATCH($C12,'[1]Scheduling Worksheet'!$P$1:$P$65536,0)),VLOOKUP($C12,'[1]Scheduling Worksheet'!$P$1:$X$65536,8,FALSE),"")</f>
        <v>5:00-Lector</v>
      </c>
      <c r="X12" s="51" t="str">
        <f>IF(ISNUMBER(MATCH($C12,'[1]Scheduling Worksheet'!$Q$1:$Q$65536,0)),VLOOKUP($C12,'[1]Scheduling Worksheet'!$Q$1:$X$65536,7,FALSE),"")</f>
        <v/>
      </c>
      <c r="Y12" s="47" t="str">
        <f>IF(ISNUMBER(MATCH($C12,'[1]Scheduling Worksheet'!$R$1:$R$65536,0)),VLOOKUP($C12,'[1]Scheduling Worksheet'!$R$1:$X$65536,6,FALSE),"")</f>
        <v/>
      </c>
      <c r="Z12" s="48" t="str">
        <f>IF(ISNUMBER(MATCH($C12,'[1]Scheduling Worksheet'!$S$1:$S$65536,0)),VLOOKUP($C12,'[1]Scheduling Worksheet'!$S$1:$X$65536,5,FALSE),"")</f>
        <v/>
      </c>
      <c r="AA12" s="47" t="str">
        <f>IF(ISNUMBER(MATCH($C12,'[1]Scheduling Worksheet'!$T$1:$T$65536,0)),VLOOKUP($C12,'[1]Scheduling Worksheet'!$T$1:$X$65536,4,FALSE),"")</f>
        <v/>
      </c>
      <c r="AB12" s="47" t="str">
        <f>IF(ISNUMBER(MATCH($C12,'[1]Scheduling Worksheet'!$U$1:$U$65536,0)),VLOOKUP($C12,'[1]Scheduling Worksheet'!$U$1:$X$65536,3,FALSE),"")</f>
        <v/>
      </c>
      <c r="AC12" s="53" t="str">
        <f>IF(ISNUMBER(MATCH($C12,'[1]Scheduling Worksheet'!$V$1:$V$65536,0)),VLOOKUP($C12,'[1]Scheduling Worksheet'!$V$1:$X$65536,3,FALSE),"")</f>
        <v/>
      </c>
      <c r="AD12" s="18"/>
      <c r="AE12" s="33"/>
      <c r="AF12" s="25" t="str">
        <f>$C12</f>
        <v>Oldmixion, Douglas</v>
      </c>
      <c r="AG12" s="51" t="str">
        <f>$B12</f>
        <v>5, Vg, or any English</v>
      </c>
      <c r="AH12" s="43" t="str">
        <f>IF(ISNUMBER(MATCH($C12,[2]LECTORS!$D$1:$D$65546,0)),VLOOKUP($C12,[2]LECTORS!$D$1:$Q$65546,7,FALSE),"")</f>
        <v>512-415-6960</v>
      </c>
      <c r="AI12" s="26" t="str">
        <f>IF($AJ12="y",IF(ISNUMBER(MATCH($C12,[2]LECTORS!$D$1:$D$65546,0)),VLOOKUP($C12,[2]LECTORS!$D$1:$Q$65546,6,FALSE),""),"")</f>
        <v>deo@austin.rr.com deo1958@gmail.com</v>
      </c>
      <c r="AJ12" s="27" t="s">
        <v>45</v>
      </c>
      <c r="AK12" s="16">
        <f>COUNTIF($E12:$AE12,"*-Lector")</f>
        <v>5</v>
      </c>
      <c r="AL12" s="14">
        <f>IF(ISNUMBER(MATCH($C12,[2]LECTORS!$D$1:$D$65546,0)),VLOOKUP($C12,[2]LECTORS!$D$1:$Q$65546,12,FALSE),"")</f>
        <v>0</v>
      </c>
      <c r="AM12" s="16">
        <f>COUNTIF($E12:$AE12,"*-EM")+AK12</f>
        <v>5</v>
      </c>
      <c r="AN12" s="13">
        <f>IF(ISNUMBER(MATCH($C12,[2]LECTORS!$D$1:$D$65546,0)),VLOOKUP($C12,[2]LECTORS!$D$1:$S$65546,14,FALSE),"")</f>
        <v>0</v>
      </c>
      <c r="AO12" s="14">
        <f>IF(ISNUMBER(MATCH($C12,[2]LECTORS!$D$1:$D$65546,0)),VLOOKUP($C12,[2]LECTORS!$D$1:$S$65546,15,FALSE),"")</f>
        <v>0</v>
      </c>
      <c r="AP12" s="14">
        <f>IF(ISNUMBER(MATCH($C12,[2]LECTORS!$D$1:$D$65546,0)),VLOOKUP($C12,[2]LECTORS!$D$1:$S$65546,16,FALSE),"")</f>
        <v>0</v>
      </c>
      <c r="AQ12" s="14" t="str">
        <f>IF(ISNUMBER(MATCH($C12,[2]LECTORS!$D$1:$D$65546,0)),VLOOKUP($C12,[2]LECTORS!$D$1:$Q$65546,6,FALSE),"")</f>
        <v>deo@austin.rr.com deo1958@gmail.com</v>
      </c>
      <c r="AR12" s="2"/>
      <c r="AS12" s="2"/>
      <c r="BA12" s="4" t="str">
        <f>IF($AN12="EM",$B12,"LEC")</f>
        <v>LEC</v>
      </c>
    </row>
    <row r="13" spans="1:84" s="4" customFormat="1" ht="19.95" customHeight="1" x14ac:dyDescent="0.25">
      <c r="A13" s="76">
        <f>_xlfn.XLOOKUP(C13,[2]LECTORS!$D:$D,[2]LECTORS!$Q:$Q,"")</f>
        <v>0</v>
      </c>
      <c r="B13" s="43" t="str">
        <f>IF(ISNUMBER(MATCH($C13,[2]LECTORS!$D$1:$D$65546,0)),VLOOKUP($C13,[2]LECTORS!$D$1:$Q$65546,11,FALSE),"")</f>
        <v>9:30, 7:30, 11:15, Vg, 5</v>
      </c>
      <c r="C13" s="11" t="s">
        <v>29</v>
      </c>
      <c r="D13" s="103" t="str">
        <f>IF(ISNUMBER(MATCH($C13,'[1]Scheduling Worksheet'!$B$1:$B$65536,0)),VLOOKUP($C13,'[1]Scheduling Worksheet'!$B$1:$X$65536,22,FALSE),"")</f>
        <v/>
      </c>
      <c r="E13" s="47" t="str">
        <f>IF(ISNUMBER(MATCH($C13,'[1]Scheduling Worksheet'!$C$1:$C$65536,0)),VLOOKUP($C13,'[1]Scheduling Worksheet'!$C$1:$X$65536,21,FALSE),"")</f>
        <v/>
      </c>
      <c r="F13" s="47" t="str">
        <f>IF(ISNUMBER(MATCH($C13,'[1]Scheduling Worksheet'!$D$1:$D$65536,0)),VLOOKUP($C13,'[1]Scheduling Worksheet'!$D$1:$X$65536,20,FALSE),"")</f>
        <v/>
      </c>
      <c r="G13" s="47" t="str">
        <f>IF(ISNUMBER(MATCH($C13,'[1]Scheduling Worksheet'!$E$1:$E$65536,0)),VLOOKUP($C13,'[1]Scheduling Worksheet'!$E$1:$X$65536,19,FALSE),"")</f>
        <v>5:00-Lector</v>
      </c>
      <c r="H13" s="47" t="str">
        <f>IF(ISNUMBER(MATCH($C13,'[1]Scheduling Worksheet'!$F$1:$F$65536,0)),VLOOKUP($C13,'[1]Scheduling Worksheet'!$F$1:$X$65536,19,FALSE),"")</f>
        <v/>
      </c>
      <c r="I13" s="51" t="str">
        <f>IF(ISNUMBER(MATCH($C13,'[1]Scheduling Worksheet'!$G$1:$G$65536,0)),VLOOKUP($C13,'[1]Scheduling Worksheet'!$G$1:$X$65536,17,FALSE),"")</f>
        <v/>
      </c>
      <c r="J13" s="47" t="str">
        <f>IF(ISNUMBER(MATCH($C13,'[1]Scheduling Worksheet'!$H$1:$H$65536,0)),VLOOKUP($C13,'[1]Scheduling Worksheet'!$H$1:$X$65536,16,FALSE),"")</f>
        <v/>
      </c>
      <c r="K13" s="47" t="str">
        <f>IF(ISNUMBER(MATCH($C13,'[1]Scheduling Worksheet'!$I$1:$I$65536,0)),VLOOKUP($C13,'[1]Scheduling Worksheet'!$I$1:$X$65536,15,FALSE),"")</f>
        <v/>
      </c>
      <c r="L13" s="47" t="str">
        <f>IF(ISNUMBER(MATCH($C13,'[1]Scheduling Worksheet'!$J$1:$J$65536,0)),VLOOKUP($C13,'[1]Scheduling Worksheet'!$J$1:$X$65536,14,FALSE),"")</f>
        <v/>
      </c>
      <c r="M13" s="102"/>
      <c r="N13" s="49"/>
      <c r="O13"/>
      <c r="P13" s="55" t="str">
        <f>$B13</f>
        <v>9:30, 7:30, 11:15, Vg, 5</v>
      </c>
      <c r="Q13" s="9" t="str">
        <f>$C13</f>
        <v>Reyes, Ellen</v>
      </c>
      <c r="R13" s="54" t="str">
        <f>IF(ISNUMBER(MATCH($C13,'[1]Scheduling Worksheet'!$K$1:$K$65536,0)),VLOOKUP($C13,'[1]Scheduling Worksheet'!$K$1:$X$65536,13,FALSE),"")</f>
        <v/>
      </c>
      <c r="S13" s="47" t="str">
        <f>IF(ISNUMBER(MATCH($C13,'[1]Scheduling Worksheet'!$L$1:$L$65536,0)),VLOOKUP($C13,'[1]Scheduling Worksheet'!$L$1:$X$65536,12,FALSE),"")</f>
        <v>9:30-Lector</v>
      </c>
      <c r="T13" s="47" t="str">
        <f>IF(ISNUMBER(MATCH($C13,'[1]Scheduling Worksheet'!$M$1:$M$65536,0)),VLOOKUP($C13,'[1]Scheduling Worksheet'!$M$1:$X$65536,11,FALSE),"")</f>
        <v/>
      </c>
      <c r="U13" s="47" t="str">
        <f>IF(ISNUMBER(MATCH($C13,'[1]Scheduling Worksheet'!$N$1:$N$65536,0)),VLOOKUP($C13,'[1]Scheduling Worksheet'!$N$1:$X$65536,10,FALSE),"")</f>
        <v/>
      </c>
      <c r="V13" s="47" t="str">
        <f>IF(ISNUMBER(MATCH($C13,'[1]Scheduling Worksheet'!$O$1:$O$65536,0)),VLOOKUP($C13,'[1]Scheduling Worksheet'!$O$1:$X$65536,9,FALSE),"")</f>
        <v/>
      </c>
      <c r="W13" s="51" t="str">
        <f>IF(ISNUMBER(MATCH($C13,'[1]Scheduling Worksheet'!$P$1:$P$65536,0)),VLOOKUP($C13,'[1]Scheduling Worksheet'!$P$1:$X$65536,8,FALSE),"")</f>
        <v/>
      </c>
      <c r="X13" s="51" t="str">
        <f>IF(ISNUMBER(MATCH($C13,'[1]Scheduling Worksheet'!$Q$1:$Q$65536,0)),VLOOKUP($C13,'[1]Scheduling Worksheet'!$Q$1:$X$65536,7,FALSE),"")</f>
        <v/>
      </c>
      <c r="Y13" s="47" t="str">
        <f>IF(ISNUMBER(MATCH($C13,'[1]Scheduling Worksheet'!$R$1:$R$65536,0)),VLOOKUP($C13,'[1]Scheduling Worksheet'!$R$1:$X$65536,6,FALSE),"")</f>
        <v/>
      </c>
      <c r="Z13" s="47" t="str">
        <f>IF(ISNUMBER(MATCH($C13,'[1]Scheduling Worksheet'!$S$1:$S$65536,0)),VLOOKUP($C13,'[1]Scheduling Worksheet'!$S$1:$X$65536,5,FALSE),"")</f>
        <v/>
      </c>
      <c r="AA13" s="47" t="str">
        <f>IF(ISNUMBER(MATCH($C13,'[1]Scheduling Worksheet'!$T$1:$T$65536,0)),VLOOKUP($C13,'[1]Scheduling Worksheet'!$T$1:$X$65536,4,FALSE),"")</f>
        <v/>
      </c>
      <c r="AB13" s="47" t="str">
        <f>IF(ISNUMBER(MATCH($C13,'[1]Scheduling Worksheet'!$U$1:$U$65536,0)),VLOOKUP($C13,'[1]Scheduling Worksheet'!$U$1:$X$65536,3,FALSE),"")</f>
        <v/>
      </c>
      <c r="AC13" s="53" t="str">
        <f>IF(ISNUMBER(MATCH($C13,'[1]Scheduling Worksheet'!$V$1:$V$65536,0)),VLOOKUP($C13,'[1]Scheduling Worksheet'!$V$1:$X$65536,3,FALSE),"")</f>
        <v/>
      </c>
      <c r="AD13" s="18"/>
      <c r="AE13" s="33"/>
      <c r="AF13" s="25" t="str">
        <f>$C13</f>
        <v>Reyes, Ellen</v>
      </c>
      <c r="AG13" s="51" t="str">
        <f>$B13</f>
        <v>9:30, 7:30, 11:15, Vg, 5</v>
      </c>
      <c r="AH13" s="43" t="str">
        <f>IF(ISNUMBER(MATCH($C13,[2]LECTORS!$D$1:$D$65546,0)),VLOOKUP($C13,[2]LECTORS!$D$1:$Q$65546,7,FALSE),"")</f>
        <v>512-293-9690</v>
      </c>
      <c r="AI13" s="26" t="str">
        <f>IF($AJ13="y",IF(ISNUMBER(MATCH($C13,[2]LECTORS!$D$1:$D$65546,0)),VLOOKUP($C13,[2]LECTORS!$D$1:$Q$65546,6,FALSE),""),"")</f>
        <v>eelnreyes@yahoo.com</v>
      </c>
      <c r="AJ13" s="27" t="s">
        <v>45</v>
      </c>
      <c r="AK13" s="16">
        <f>COUNTIF($E13:$AE13,"*-Lector")</f>
        <v>2</v>
      </c>
      <c r="AL13" s="14">
        <f>IF(ISNUMBER(MATCH($C13,[2]LECTORS!$D$1:$D$65546,0)),VLOOKUP($C13,[2]LECTORS!$D$1:$Q$65546,12,FALSE),"")</f>
        <v>8</v>
      </c>
      <c r="AM13" s="16">
        <f>COUNTIF($E13:$AE13,"*-EM")+AK13</f>
        <v>2</v>
      </c>
      <c r="AN13" s="13">
        <f>IF(ISNUMBER(MATCH($C13,[2]LECTORS!$D$1:$D$65546,0)),VLOOKUP($C13,[2]LECTORS!$D$1:$S$65546,14,FALSE),"")</f>
        <v>0</v>
      </c>
      <c r="AO13" s="14" t="str">
        <f>IF(ISNUMBER(MATCH($C13,[2]LECTORS!$D$1:$D$65546,0)),VLOOKUP($C13,[2]LECTORS!$D$1:$S$65546,15,FALSE),"")</f>
        <v>Can do 7:30 once a month</v>
      </c>
      <c r="AP13" s="14">
        <f>IF(ISNUMBER(MATCH($C13,[2]LECTORS!$D$1:$D$65546,0)),VLOOKUP($C13,[2]LECTORS!$D$1:$S$65546,16,FALSE),"")</f>
        <v>0</v>
      </c>
      <c r="AQ13" s="14" t="str">
        <f>IF(ISNUMBER(MATCH($C13,[2]LECTORS!$D$1:$D$65546,0)),VLOOKUP($C13,[2]LECTORS!$D$1:$Q$65546,6,FALSE),"")</f>
        <v>eelnreyes@yahoo.com</v>
      </c>
      <c r="AR13" s="2"/>
      <c r="AS13" s="2"/>
      <c r="BA13" s="4" t="str">
        <f>IF($AN13="EM",$B13,"LEC")</f>
        <v>LEC</v>
      </c>
    </row>
    <row r="14" spans="1:84" s="4" customFormat="1" ht="19.95" customHeight="1" x14ac:dyDescent="0.25">
      <c r="A14" s="76" t="str">
        <f>_xlfn.XLOOKUP(C14,[2]LECTORS!$D:$D,[2]LECTORS!$Q:$Q,"")</f>
        <v>cantor</v>
      </c>
      <c r="B14" s="63" t="str">
        <f>IF(ISNUMBER(MATCH($C14,[2]LECTORS!$D$1:$D$65546,0)),VLOOKUP($C14,[2]LECTORS!$D$1:$Q$65546,11,FALSE),"")</f>
        <v>9:30, Vg,</v>
      </c>
      <c r="C14" s="11" t="s">
        <v>23</v>
      </c>
      <c r="D14" s="103" t="str">
        <f>IF(ISNUMBER(MATCH($C14,'[1]Scheduling Worksheet'!$B$1:$B$65536,0)),VLOOKUP($C14,'[1]Scheduling Worksheet'!$B$1:$X$65536,22,FALSE),"")</f>
        <v>9:30-Lector</v>
      </c>
      <c r="E14" s="52" t="str">
        <f>IF(ISNUMBER(MATCH($C14,'[1]Scheduling Worksheet'!$C$1:$C$65536,0)),VLOOKUP($C14,'[1]Scheduling Worksheet'!$C$1:$X$65536,21,FALSE),"")</f>
        <v/>
      </c>
      <c r="F14" s="48" t="str">
        <f>IF(ISNUMBER(MATCH($C14,'[1]Scheduling Worksheet'!$D$1:$D$65536,0)),VLOOKUP($C14,'[1]Scheduling Worksheet'!$D$1:$X$65536,20,FALSE),"")</f>
        <v/>
      </c>
      <c r="G14" s="47" t="str">
        <f>IF(ISNUMBER(MATCH($C14,'[1]Scheduling Worksheet'!$E$1:$E$65536,0)),VLOOKUP($C14,'[1]Scheduling Worksheet'!$E$1:$X$65536,19,FALSE),"")</f>
        <v/>
      </c>
      <c r="H14" s="47" t="str">
        <f>IF(ISNUMBER(MATCH($C14,'[1]Scheduling Worksheet'!$F$1:$F$65536,0)),VLOOKUP($C14,'[1]Scheduling Worksheet'!$F$1:$X$65536,19,FALSE),"")</f>
        <v/>
      </c>
      <c r="I14" s="47" t="str">
        <f>IF(ISNUMBER(MATCH($C14,'[1]Scheduling Worksheet'!$G$1:$G$65536,0)),VLOOKUP($C14,'[1]Scheduling Worksheet'!$G$1:$X$65536,17,FALSE),"")</f>
        <v/>
      </c>
      <c r="J14" s="52" t="str">
        <f>IF(ISNUMBER(MATCH($C14,'[1]Scheduling Worksheet'!$H$1:$H$65536,0)),VLOOKUP($C14,'[1]Scheduling Worksheet'!$H$1:$X$65536,16,FALSE),"")</f>
        <v/>
      </c>
      <c r="K14" s="47" t="str">
        <f>IF(ISNUMBER(MATCH($C14,'[1]Scheduling Worksheet'!$I$1:$I$65536,0)),VLOOKUP($C14,'[1]Scheduling Worksheet'!$I$1:$X$65536,15,FALSE),"")</f>
        <v/>
      </c>
      <c r="L14" s="47" t="str">
        <f>IF(ISNUMBER(MATCH($C14,'[1]Scheduling Worksheet'!$J$1:$J$65536,0)),VLOOKUP($C14,'[1]Scheduling Worksheet'!$J$1:$X$65536,14,FALSE),"")</f>
        <v>9:30-Lector</v>
      </c>
      <c r="M14" s="102"/>
      <c r="N14" s="49"/>
      <c r="O14"/>
      <c r="P14" s="55" t="str">
        <f>$B14</f>
        <v>9:30, Vg,</v>
      </c>
      <c r="Q14" s="9" t="str">
        <f>$C14</f>
        <v>Alvarado, Cheryl</v>
      </c>
      <c r="R14" s="54" t="str">
        <f>IF(ISNUMBER(MATCH($C14,'[1]Scheduling Worksheet'!$K$1:$K$65536,0)),VLOOKUP($C14,'[1]Scheduling Worksheet'!$K$1:$X$65536,13,FALSE),"")</f>
        <v/>
      </c>
      <c r="S14" s="48" t="str">
        <f>IF(ISNUMBER(MATCH($C14,'[1]Scheduling Worksheet'!$L$1:$L$65536,0)),VLOOKUP($C14,'[1]Scheduling Worksheet'!$L$1:$X$65536,12,FALSE),"")</f>
        <v/>
      </c>
      <c r="T14" s="48" t="str">
        <f>IF(ISNUMBER(MATCH($C14,'[1]Scheduling Worksheet'!$M$1:$M$65536,0)),VLOOKUP($C14,'[1]Scheduling Worksheet'!$M$1:$X$65536,11,FALSE),"")</f>
        <v/>
      </c>
      <c r="U14" s="47" t="str">
        <f>IF(ISNUMBER(MATCH($C14,'[1]Scheduling Worksheet'!$N$1:$N$65536,0)),VLOOKUP($C14,'[1]Scheduling Worksheet'!$N$1:$X$65536,10,FALSE),"")</f>
        <v/>
      </c>
      <c r="V14" s="47" t="str">
        <f>IF(ISNUMBER(MATCH($C14,'[1]Scheduling Worksheet'!$O$1:$O$65536,0)),VLOOKUP($C14,'[1]Scheduling Worksheet'!$O$1:$X$65536,9,FALSE),"")</f>
        <v/>
      </c>
      <c r="W14" s="51" t="str">
        <f>IF(ISNUMBER(MATCH($C14,'[1]Scheduling Worksheet'!$P$1:$P$65536,0)),VLOOKUP($C14,'[1]Scheduling Worksheet'!$P$1:$X$65536,8,FALSE),"")</f>
        <v/>
      </c>
      <c r="X14" s="51" t="str">
        <f>IF(ISNUMBER(MATCH($C14,'[1]Scheduling Worksheet'!$Q$1:$Q$65536,0)),VLOOKUP($C14,'[1]Scheduling Worksheet'!$Q$1:$X$65536,7,FALSE),"")</f>
        <v/>
      </c>
      <c r="Y14" s="47" t="str">
        <f>IF(ISNUMBER(MATCH($C14,'[1]Scheduling Worksheet'!$R$1:$R$65536,0)),VLOOKUP($C14,'[1]Scheduling Worksheet'!$R$1:$X$65536,6,FALSE),"")</f>
        <v/>
      </c>
      <c r="Z14" s="47" t="str">
        <f>IF(ISNUMBER(MATCH($C14,'[1]Scheduling Worksheet'!$S$1:$S$65536,0)),VLOOKUP($C14,'[1]Scheduling Worksheet'!$S$1:$X$65536,5,FALSE),"")</f>
        <v>9:30-Lector</v>
      </c>
      <c r="AA14" s="47" t="str">
        <f>IF(ISNUMBER(MATCH($C14,'[1]Scheduling Worksheet'!$T$1:$T$65536,0)),VLOOKUP($C14,'[1]Scheduling Worksheet'!$T$1:$X$65536,4,FALSE),"")</f>
        <v/>
      </c>
      <c r="AB14" s="47" t="str">
        <f>IF(ISNUMBER(MATCH($C14,'[1]Scheduling Worksheet'!$U$1:$U$65536,0)),VLOOKUP($C14,'[1]Scheduling Worksheet'!$U$1:$X$65536,3,FALSE),"")</f>
        <v/>
      </c>
      <c r="AC14" s="53" t="str">
        <f>IF(ISNUMBER(MATCH($C14,'[1]Scheduling Worksheet'!$V$1:$V$65536,0)),VLOOKUP($C14,'[1]Scheduling Worksheet'!$V$1:$X$65536,3,FALSE),"")</f>
        <v/>
      </c>
      <c r="AD14" s="18"/>
      <c r="AE14" s="33"/>
      <c r="AF14" s="25" t="str">
        <f>$C14</f>
        <v>Alvarado, Cheryl</v>
      </c>
      <c r="AG14" s="51" t="str">
        <f>$B14</f>
        <v>9:30, Vg,</v>
      </c>
      <c r="AH14" s="43" t="str">
        <f>IF(ISNUMBER(MATCH($C14,[2]LECTORS!$D$1:$D$65546,0)),VLOOKUP($C14,[2]LECTORS!$D$1:$Q$65546,7,FALSE),"")</f>
        <v>512-263-9851</v>
      </c>
      <c r="AI14" s="26" t="str">
        <f>IF($AJ14="y",IF(ISNUMBER(MATCH($C14,[2]LECTORS!$D$1:$D$65546,0)),VLOOKUP($C14,[2]LECTORS!$D$1:$Q$65546,6,FALSE),""),"")</f>
        <v>cherylsalvarado@gmail.com</v>
      </c>
      <c r="AJ14" s="27" t="s">
        <v>45</v>
      </c>
      <c r="AK14" s="16">
        <f>COUNTIF($E14:$AE14,"*-Lector")</f>
        <v>2</v>
      </c>
      <c r="AL14" s="14" t="str">
        <f>IF(ISNUMBER(MATCH($C14,[2]LECTORS!$D$1:$D$65546,0)),VLOOKUP($C14,[2]LECTORS!$D$1:$Q$65546,12,FALSE),"")</f>
        <v>8</v>
      </c>
      <c r="AM14" s="16">
        <f>COUNTIF($E14:$AE14,"*-EM")+AK14</f>
        <v>2</v>
      </c>
      <c r="AN14" s="13" t="str">
        <f>IF(ISNUMBER(MATCH($C14,[2]LECTORS!$D$1:$D$65546,0)),VLOOKUP($C14,[2]LECTORS!$D$1:$S$65546,14,FALSE),"")</f>
        <v>cantor</v>
      </c>
      <c r="AO14" s="14" t="str">
        <f>IF(ISNUMBER(MATCH($C14,[2]LECTORS!$D$1:$D$65546,0)),VLOOKUP($C14,[2]LECTORS!$D$1:$S$65546,15,FALSE),"")</f>
        <v>Also cantor.</v>
      </c>
      <c r="AP14" s="14">
        <f>IF(ISNUMBER(MATCH($C14,[2]LECTORS!$D$1:$D$65546,0)),VLOOKUP($C14,[2]LECTORS!$D$1:$S$65546,16,FALSE),"")</f>
        <v>0</v>
      </c>
      <c r="AQ14" s="14" t="str">
        <f>IF(ISNUMBER(MATCH($C14,[2]LECTORS!$D$1:$D$65546,0)),VLOOKUP($C14,[2]LECTORS!$D$1:$Q$65546,6,FALSE),"")</f>
        <v>cherylsalvarado@gmail.com</v>
      </c>
      <c r="AR14" s="2"/>
      <c r="AS14" s="2"/>
      <c r="BA14" s="4" t="str">
        <f>IF($AN14="EM",$B14,"LEC")</f>
        <v>LEC</v>
      </c>
      <c r="CA14" s="3"/>
      <c r="CB14" s="3"/>
      <c r="CC14" s="3"/>
      <c r="CD14" s="3"/>
      <c r="CE14" s="3"/>
      <c r="CF14" s="3"/>
    </row>
    <row r="15" spans="1:84" s="4" customFormat="1" ht="19.95" customHeight="1" x14ac:dyDescent="0.3">
      <c r="A15" s="76" t="str">
        <f>_xlfn.XLOOKUP(C15,[2]LECTORS!$D:$D,[2]LECTORS!$A:$A,"")</f>
        <v>New</v>
      </c>
      <c r="B15" s="43" t="str">
        <f>IF(ISNUMBER(MATCH($C15,[2]LECTORS!$D$1:$D$65546,0)),VLOOKUP($C15,[2]LECTORS!$D$1:$Q$65546,11,FALSE),"")</f>
        <v>11:15, 9:30, 5, Vg</v>
      </c>
      <c r="C15" s="152" t="s">
        <v>101</v>
      </c>
      <c r="D15" s="103" t="str">
        <f>IF(ISNUMBER(MATCH(#REF!,'[1]Scheduling Worksheet'!$B$1:$B$65536,0)),VLOOKUP(#REF!,'[1]Scheduling Worksheet'!$B$1:$X$65536,22,FALSE),"")</f>
        <v/>
      </c>
      <c r="E15" s="47" t="str">
        <f>IF(ISNUMBER(MATCH($C15,'[1]Scheduling Worksheet'!$C$1:$C$65536,0)),VLOOKUP($C15,'[1]Scheduling Worksheet'!$C$1:$X$65536,21,FALSE),"")</f>
        <v>11:15-Lector</v>
      </c>
      <c r="F15" s="47" t="str">
        <f>IF(ISNUMBER(MATCH($C15,'[1]Scheduling Worksheet'!$D$1:$D$65536,0)),VLOOKUP($C15,'[1]Scheduling Worksheet'!$D$1:$X$65536,20,FALSE),"")</f>
        <v/>
      </c>
      <c r="G15" s="47" t="str">
        <f>IF(ISNUMBER(MATCH($C15,'[1]Scheduling Worksheet'!$E$1:$E$65536,0)),VLOOKUP($C15,'[1]Scheduling Worksheet'!$E$1:$X$65536,19,FALSE),"")</f>
        <v/>
      </c>
      <c r="H15" s="47" t="str">
        <f>IF(ISNUMBER(MATCH($C15,'[1]Scheduling Worksheet'!$F$1:$F$65536,0)),VLOOKUP($C15,'[1]Scheduling Worksheet'!$F$1:$X$65536,19,FALSE),"")</f>
        <v/>
      </c>
      <c r="I15" s="47" t="str">
        <f>IF(ISNUMBER(MATCH($C15,'[1]Scheduling Worksheet'!$G$1:$G$65536,0)),VLOOKUP($C15,'[1]Scheduling Worksheet'!$G$1:$X$65536,17,FALSE),"")</f>
        <v/>
      </c>
      <c r="J15" s="47" t="str">
        <f>IF(ISNUMBER(MATCH($C15,'[1]Scheduling Worksheet'!$H$1:$H$65536,0)),VLOOKUP($C15,'[1]Scheduling Worksheet'!$H$1:$X$65536,16,FALSE),"")</f>
        <v/>
      </c>
      <c r="K15" s="47" t="str">
        <f>IF(ISNUMBER(MATCH($C15,'[1]Scheduling Worksheet'!$I$1:$I$65536,0)),VLOOKUP($C15,'[1]Scheduling Worksheet'!$I$1:$X$65536,15,FALSE),"")</f>
        <v/>
      </c>
      <c r="L15" s="47" t="str">
        <f>IF(ISNUMBER(MATCH($C15,'[1]Scheduling Worksheet'!$J$1:$J$65536,0)),VLOOKUP($C15,'[1]Scheduling Worksheet'!$J$1:$X$65536,14,FALSE),"")</f>
        <v/>
      </c>
      <c r="M15" s="102"/>
      <c r="N15" s="49"/>
      <c r="O15"/>
      <c r="P15" s="55" t="str">
        <f>$B15</f>
        <v>11:15, 9:30, 5, Vg</v>
      </c>
      <c r="Q15" s="9" t="str">
        <f>$C15</f>
        <v>Leone, Giacomo</v>
      </c>
      <c r="R15" s="54" t="str">
        <f>IF(ISNUMBER(MATCH($C15,'[1]Scheduling Worksheet'!$K$1:$K$65536,0)),VLOOKUP($C15,'[1]Scheduling Worksheet'!$K$1:$X$65536,13,FALSE),"")</f>
        <v>5:00-Lector</v>
      </c>
      <c r="S15" s="47" t="str">
        <f>IF(ISNUMBER(MATCH($C15,'[1]Scheduling Worksheet'!$L$1:$L$65536,0)),VLOOKUP($C15,'[1]Scheduling Worksheet'!$L$1:$X$65536,12,FALSE),"")</f>
        <v/>
      </c>
      <c r="T15" s="47" t="str">
        <f>IF(ISNUMBER(MATCH($C15,'[1]Scheduling Worksheet'!$M$1:$M$65536,0)),VLOOKUP($C15,'[1]Scheduling Worksheet'!$M$1:$X$65536,11,FALSE),"")</f>
        <v/>
      </c>
      <c r="U15" s="47" t="str">
        <f>IF(ISNUMBER(MATCH($C15,'[1]Scheduling Worksheet'!$N$1:$N$65536,0)),VLOOKUP($C15,'[1]Scheduling Worksheet'!$N$1:$X$65536,10,FALSE),"")</f>
        <v/>
      </c>
      <c r="V15" s="47" t="str">
        <f>IF(ISNUMBER(MATCH($C15,'[1]Scheduling Worksheet'!$O$1:$O$65536,0)),VLOOKUP($C15,'[1]Scheduling Worksheet'!$O$1:$X$65536,9,FALSE),"")</f>
        <v/>
      </c>
      <c r="W15" s="51" t="str">
        <f>IF(ISNUMBER(MATCH($C15,'[1]Scheduling Worksheet'!$P$1:$P$65536,0)),VLOOKUP($C15,'[1]Scheduling Worksheet'!$P$1:$X$65536,8,FALSE),"")</f>
        <v/>
      </c>
      <c r="X15" s="51" t="str">
        <f>IF(ISNUMBER(MATCH($C15,'[1]Scheduling Worksheet'!$Q$1:$Q$65536,0)),VLOOKUP($C15,'[1]Scheduling Worksheet'!$Q$1:$X$65536,7,FALSE),"")</f>
        <v/>
      </c>
      <c r="Y15" s="47" t="str">
        <f>IF(ISNUMBER(MATCH($C15,'[1]Scheduling Worksheet'!$R$1:$R$65536,0)),VLOOKUP($C15,'[1]Scheduling Worksheet'!$R$1:$X$65536,6,FALSE),"")</f>
        <v>11:15-Lector</v>
      </c>
      <c r="Z15" s="47" t="str">
        <f>IF(ISNUMBER(MATCH($C15,'[1]Scheduling Worksheet'!$S$1:$S$65536,0)),VLOOKUP($C15,'[1]Scheduling Worksheet'!$S$1:$X$65536,5,FALSE),"")</f>
        <v/>
      </c>
      <c r="AA15" s="47" t="str">
        <f>IF(ISNUMBER(MATCH($C15,'[1]Scheduling Worksheet'!$T$1:$T$65536,0)),VLOOKUP($C15,'[1]Scheduling Worksheet'!$T$1:$X$65536,4,FALSE),"")</f>
        <v/>
      </c>
      <c r="AB15" s="47" t="str">
        <f>IF(ISNUMBER(MATCH(#REF!,'[1]Scheduling Worksheet'!$U$1:$U$65536,0)),VLOOKUP(#REF!,'[1]Scheduling Worksheet'!$U$1:$X$65536,3,FALSE),"")</f>
        <v/>
      </c>
      <c r="AC15" s="53" t="str">
        <f>IF(ISNUMBER(MATCH(#REF!,'[1]Scheduling Worksheet'!$V$1:$V$65536,0)),VLOOKUP(#REF!,'[1]Scheduling Worksheet'!$V$1:$X$65536,3,FALSE),"")</f>
        <v/>
      </c>
      <c r="AD15" s="18"/>
      <c r="AE15" s="33"/>
      <c r="AF15" s="25" t="str">
        <f>$C15</f>
        <v>Leone, Giacomo</v>
      </c>
      <c r="AG15" s="51" t="str">
        <f>$B15</f>
        <v>11:15, 9:30, 5, Vg</v>
      </c>
      <c r="AH15" s="43" t="str">
        <f>IF(ISNUMBER(MATCH($C15,[2]LECTORS!$D$1:$D$65546,0)),VLOOKUP($C15,[2]LECTORS!$D$1:$Q$65546,7,FALSE),"")</f>
        <v>512-394-5268
512-983-7576</v>
      </c>
      <c r="AI15" s="26" t="str">
        <f>IF($AJ15="y",IF(ISNUMBER(MATCH($C15,[2]LECTORS!$D$1:$D$65546,0)),VLOOKUP($C15,[2]LECTORS!$D$1:$Q$65546,6,FALSE),""),"")</f>
        <v>giacleone575@gmail.com</v>
      </c>
      <c r="AJ15" s="27" t="s">
        <v>45</v>
      </c>
      <c r="AK15" s="16">
        <f>COUNTIF($E15:$AE15,"*-Lector")</f>
        <v>3</v>
      </c>
      <c r="AL15" s="14">
        <f>IF(ISNUMBER(MATCH($C15,[2]LECTORS!$D$1:$D$65546,0)),VLOOKUP($C15,[2]LECTORS!$D$1:$Q$65546,12,FALSE),"")</f>
        <v>0</v>
      </c>
      <c r="AM15" s="16">
        <f>COUNTIF($E15:$AE15,"*-EM")+AK15</f>
        <v>3</v>
      </c>
      <c r="AN15" s="13">
        <f>IF(ISNUMBER(MATCH($C15,[2]LECTORS!$D$1:$D$65546,0)),VLOOKUP($C15,[2]LECTORS!$D$1:$S$65546,14,FALSE),"")</f>
        <v>0</v>
      </c>
      <c r="AO15" s="14">
        <f>IF(ISNUMBER(MATCH($C15,[2]LECTORS!$D$1:$D$65546,0)),VLOOKUP($C15,[2]LECTORS!$D$1:$S$65546,15,FALSE),"")</f>
        <v>0</v>
      </c>
      <c r="AP15" s="14">
        <f>IF(ISNUMBER(MATCH($C15,[2]LECTORS!$D$1:$D$65546,0)),VLOOKUP($C15,[2]LECTORS!$D$1:$S$65546,16,FALSE),"")</f>
        <v>0</v>
      </c>
      <c r="AQ15" s="14" t="str">
        <f>IF(ISNUMBER(MATCH($C15,[2]LECTORS!$D$1:$D$65546,0)),VLOOKUP($C15,[2]LECTORS!$D$1:$Q$65546,6,FALSE),"")</f>
        <v>giacleone575@gmail.com</v>
      </c>
      <c r="AR15" s="2"/>
      <c r="AS15" s="2"/>
      <c r="BA15" s="4" t="str">
        <f>IF($AN15="EM",$B15,"LEC")</f>
        <v>LEC</v>
      </c>
    </row>
    <row r="16" spans="1:84" s="73" customFormat="1" ht="19.95" customHeight="1" x14ac:dyDescent="0.25">
      <c r="A16" s="98"/>
      <c r="B16" s="65">
        <v>8</v>
      </c>
      <c r="C16" s="154"/>
      <c r="D16" s="155"/>
      <c r="E16" s="156"/>
      <c r="F16" s="156"/>
      <c r="G16" s="156"/>
      <c r="H16" s="156"/>
      <c r="I16" s="156"/>
      <c r="J16" s="157"/>
      <c r="K16" s="156"/>
      <c r="L16" s="156"/>
      <c r="M16" s="158"/>
      <c r="N16" s="159"/>
      <c r="O16" s="160"/>
      <c r="P16" s="161"/>
      <c r="Q16" s="162"/>
      <c r="R16" s="155"/>
      <c r="S16" s="156"/>
      <c r="T16" s="156"/>
      <c r="U16" s="156"/>
      <c r="V16" s="156"/>
      <c r="W16" s="68"/>
      <c r="X16" s="68"/>
      <c r="Y16" s="156"/>
      <c r="Z16" s="156"/>
      <c r="AA16" s="156"/>
      <c r="AB16" s="156"/>
      <c r="AC16" s="163"/>
      <c r="AD16" s="164"/>
      <c r="AE16" s="165"/>
      <c r="AF16" s="67"/>
      <c r="AG16" s="68"/>
      <c r="AH16" s="65"/>
      <c r="AI16" s="69"/>
      <c r="AJ16" s="66"/>
      <c r="AK16" s="166"/>
      <c r="AL16" s="70"/>
      <c r="AM16" s="166"/>
      <c r="AN16" s="71"/>
      <c r="AO16" s="70"/>
      <c r="AP16" s="70"/>
      <c r="AQ16" s="70"/>
      <c r="AR16" s="72"/>
      <c r="AS16" s="72"/>
    </row>
    <row r="17" spans="1:53" s="4" customFormat="1" ht="19.95" customHeight="1" x14ac:dyDescent="0.25">
      <c r="A17" s="76" t="str">
        <f>_xlfn.XLOOKUP(C17,[2]LECTORS!$D:$D,[2]LECTORS!$Q:$Q,"")</f>
        <v>EM</v>
      </c>
      <c r="B17" s="63" t="str">
        <f>IF(ISNUMBER(MATCH($C17,[2]LECTORS!$D$1:$D$65546,0)),VLOOKUP($C17,[2]LECTORS!$D$1:$Q$65546,11,FALSE),"")</f>
        <v>7:30, Vg</v>
      </c>
      <c r="C17" s="11" t="s">
        <v>56</v>
      </c>
      <c r="D17" s="103" t="str">
        <f>IF(ISNUMBER(MATCH($C17,'[1]Scheduling Worksheet'!$B$1:$B$65536,0)),VLOOKUP($C17,'[1]Scheduling Worksheet'!$B$1:$X$65536,22,FALSE),"")</f>
        <v/>
      </c>
      <c r="E17" s="48" t="str">
        <f>IF(ISNUMBER(MATCH($C17,'[1]Scheduling Worksheet'!$C$1:$C$65536,0)),VLOOKUP($C17,'[1]Scheduling Worksheet'!$C$1:$X$65536,21,FALSE),"")</f>
        <v/>
      </c>
      <c r="F17" s="48" t="str">
        <f>IF(ISNUMBER(MATCH($C17,'[1]Scheduling Worksheet'!$D$1:$D$65536,0)),VLOOKUP($C17,'[1]Scheduling Worksheet'!$D$1:$X$65536,20,FALSE),"")</f>
        <v>7:30-Lector</v>
      </c>
      <c r="G17" s="47" t="str">
        <f>IF(ISNUMBER(MATCH($C17,'[1]Scheduling Worksheet'!$E$1:$E$65536,0)),VLOOKUP($C17,'[1]Scheduling Worksheet'!$E$1:$X$65536,19,FALSE),"")</f>
        <v>7:30-EM</v>
      </c>
      <c r="H17" s="48" t="str">
        <f>IF(ISNUMBER(MATCH($C17,'[1]Scheduling Worksheet'!$F$1:$F$65536,0)),VLOOKUP($C17,'[1]Scheduling Worksheet'!$F$1:$X$65536,19,FALSE),"")</f>
        <v/>
      </c>
      <c r="I17" s="48" t="str">
        <f>IF(ISNUMBER(MATCH($C17,'[1]Scheduling Worksheet'!$G$1:$G$65536,0)),VLOOKUP($C17,'[1]Scheduling Worksheet'!$G$1:$X$65536,17,FALSE),"")</f>
        <v/>
      </c>
      <c r="J17" s="47" t="str">
        <f>IF(ISNUMBER(MATCH($C17,'[1]Scheduling Worksheet'!$H$1:$H$65536,0)),VLOOKUP($C17,'[1]Scheduling Worksheet'!$H$1:$X$65536,16,FALSE),"")</f>
        <v>7:30-EM</v>
      </c>
      <c r="K17" s="47" t="str">
        <f>IF(ISNUMBER(MATCH($C17,'[1]Scheduling Worksheet'!$I$1:$I$65536,0)),VLOOKUP($C17,'[1]Scheduling Worksheet'!$I$1:$X$65536,15,FALSE),"")</f>
        <v/>
      </c>
      <c r="L17" s="47" t="str">
        <f>IF(ISNUMBER(MATCH($C17,'[1]Scheduling Worksheet'!$J$1:$J$65536,0)),VLOOKUP($C17,'[1]Scheduling Worksheet'!$J$1:$X$65536,14,FALSE),"")</f>
        <v/>
      </c>
      <c r="M17" s="102"/>
      <c r="N17" s="49"/>
      <c r="O17"/>
      <c r="P17" s="55" t="str">
        <f>$B17</f>
        <v>7:30, Vg</v>
      </c>
      <c r="Q17" s="9" t="str">
        <f>$C17</f>
        <v>Downey, Roni</v>
      </c>
      <c r="R17" s="54" t="str">
        <f>IF(ISNUMBER(MATCH($C17,'[1]Scheduling Worksheet'!$K$1:$K$65536,0)),VLOOKUP($C17,'[1]Scheduling Worksheet'!$K$1:$X$65536,13,FALSE),"")</f>
        <v>7:30-EM</v>
      </c>
      <c r="S17" s="48" t="str">
        <f>IF(ISNUMBER(MATCH($C17,'[1]Scheduling Worksheet'!$L$1:$L$65536,0)),VLOOKUP($C17,'[1]Scheduling Worksheet'!$L$1:$X$65536,12,FALSE),"")</f>
        <v/>
      </c>
      <c r="T17" s="48" t="str">
        <f>IF(ISNUMBER(MATCH($C17,'[1]Scheduling Worksheet'!$M$1:$M$65536,0)),VLOOKUP($C17,'[1]Scheduling Worksheet'!$M$1:$X$65536,11,FALSE),"")</f>
        <v>7:30-Lector</v>
      </c>
      <c r="U17" s="47" t="str">
        <f>IF(ISNUMBER(MATCH($C17,'[1]Scheduling Worksheet'!$N$1:$N$65536,0)),VLOOKUP($C17,'[1]Scheduling Worksheet'!$N$1:$X$65536,10,FALSE),"")</f>
        <v/>
      </c>
      <c r="V17" s="47" t="str">
        <f>IF(ISNUMBER(MATCH($C17,'[1]Scheduling Worksheet'!$O$1:$O$65536,0)),VLOOKUP($C17,'[1]Scheduling Worksheet'!$O$1:$X$65536,9,FALSE),"")</f>
        <v>7:30-Lector</v>
      </c>
      <c r="W17" s="64" t="str">
        <f>IF(ISNUMBER(MATCH($C17,'[1]Scheduling Worksheet'!$P$1:$P$65536,0)),VLOOKUP($C17,'[1]Scheduling Worksheet'!$P$1:$X$65536,8,FALSE),"")</f>
        <v/>
      </c>
      <c r="X17" s="64" t="str">
        <f>IF(ISNUMBER(MATCH($C17,'[1]Scheduling Worksheet'!$Q$1:$Q$65536,0)),VLOOKUP($C17,'[1]Scheduling Worksheet'!$Q$1:$X$65536,7,FALSE),"")</f>
        <v/>
      </c>
      <c r="Y17" s="108" t="str">
        <f>IF(ISNUMBER(MATCH($C17,'[1]Scheduling Worksheet'!$R$1:$R$65536,0)),VLOOKUP($C17,'[1]Scheduling Worksheet'!$R$1:$X$65536,6,FALSE),"")</f>
        <v>7:30-EM</v>
      </c>
      <c r="Z17" s="48" t="str">
        <f>IF(ISNUMBER(MATCH($C17,'[1]Scheduling Worksheet'!$S$1:$S$65536,0)),VLOOKUP($C17,'[1]Scheduling Worksheet'!$S$1:$X$65536,5,FALSE),"")</f>
        <v/>
      </c>
      <c r="AA17" s="47" t="str">
        <f>IF(ISNUMBER(MATCH($C17,'[1]Scheduling Worksheet'!$T$1:$T$65536,0)),VLOOKUP($C17,'[1]Scheduling Worksheet'!$T$1:$X$65536,4,FALSE),"")</f>
        <v/>
      </c>
      <c r="AB17" s="47" t="str">
        <f>IF(ISNUMBER(MATCH($C17,'[1]Scheduling Worksheet'!$U$1:$U$65536,0)),VLOOKUP($C17,'[1]Scheduling Worksheet'!$U$1:$X$65536,3,FALSE),"")</f>
        <v/>
      </c>
      <c r="AC17" s="53" t="str">
        <f>IF(ISNUMBER(MATCH($C17,'[1]Scheduling Worksheet'!$V$1:$V$65536,0)),VLOOKUP($C17,'[1]Scheduling Worksheet'!$V$1:$X$65536,3,FALSE),"")</f>
        <v/>
      </c>
      <c r="AD17" s="18"/>
      <c r="AE17" s="33"/>
      <c r="AF17" s="25" t="str">
        <f>$C17</f>
        <v>Downey, Roni</v>
      </c>
      <c r="AG17" s="51" t="str">
        <f>$B17</f>
        <v>7:30, Vg</v>
      </c>
      <c r="AH17" s="43" t="str">
        <f>IF(ISNUMBER(MATCH($C17,[2]LECTORS!$D$1:$D$65546,0)),VLOOKUP($C17,[2]LECTORS!$D$1:$Q$65546,7,FALSE),"")</f>
        <v>512-292-8058</v>
      </c>
      <c r="AI17" s="26" t="str">
        <f>IF($AJ17="y",IF(ISNUMBER(MATCH($C17,[2]LECTORS!$D$1:$D$65546,0)),VLOOKUP($C17,[2]LECTORS!$D$1:$Q$65546,6,FALSE),""),"")</f>
        <v>cwandronidowney@austin.rr.com</v>
      </c>
      <c r="AJ17" s="27" t="s">
        <v>45</v>
      </c>
      <c r="AK17" s="16">
        <f>COUNTIF($E17:$AE17,"*-Lector")</f>
        <v>3</v>
      </c>
      <c r="AL17" s="14">
        <f>IF(ISNUMBER(MATCH($C17,[2]LECTORS!$D$1:$D$65546,0)),VLOOKUP($C17,[2]LECTORS!$D$1:$Q$65546,12,FALSE),"")</f>
        <v>8</v>
      </c>
      <c r="AM17" s="16">
        <f>COUNTIF($E17:$AE17,"*-EM")+AK17</f>
        <v>7</v>
      </c>
      <c r="AN17" s="13" t="str">
        <f>IF(ISNUMBER(MATCH($C17,[2]LECTORS!$D$1:$D$65546,0)),VLOOKUP($C17,[2]LECTORS!$D$1:$S$65546,14,FALSE),"")</f>
        <v>EM</v>
      </c>
      <c r="AO17" s="14">
        <f>IF(ISNUMBER(MATCH($C17,[2]LECTORS!$D$1:$D$65546,0)),VLOOKUP($C17,[2]LECTORS!$D$1:$S$65546,15,FALSE),"")</f>
        <v>0</v>
      </c>
      <c r="AP17" s="14">
        <f>IF(ISNUMBER(MATCH($C17,[2]LECTORS!$D$1:$D$65546,0)),VLOOKUP($C17,[2]LECTORS!$D$1:$S$65546,16,FALSE),"")</f>
        <v>0</v>
      </c>
      <c r="AQ17" s="14" t="str">
        <f>IF(ISNUMBER(MATCH($C17,[2]LECTORS!$D$1:$D$65546,0)),VLOOKUP($C17,[2]LECTORS!$D$1:$Q$65546,6,FALSE),"")</f>
        <v>cwandronidowney@austin.rr.com</v>
      </c>
      <c r="AR17" s="2"/>
      <c r="AS17" s="2"/>
      <c r="BA17" s="4" t="str">
        <f>IF($AN17="EM",$B17,"LEC")</f>
        <v>7:30, Vg</v>
      </c>
    </row>
    <row r="18" spans="1:53" s="4" customFormat="1" ht="19.95" customHeight="1" x14ac:dyDescent="0.25">
      <c r="A18" s="76" t="str">
        <f>_xlfn.XLOOKUP(C18,[2]LECTORS!$D:$D,[2]LECTORS!$Q:$Q,"")</f>
        <v>EM, CANTOR</v>
      </c>
      <c r="B18" s="63" t="str">
        <f>IF(ISNUMBER(MATCH($C18,[2]LECTORS!$D$1:$D$65546,0)),VLOOKUP($C18,[2]LECTORS!$D$1:$Q$65546,11,FALSE),"")</f>
        <v>7:30, Vg</v>
      </c>
      <c r="C18" s="11" t="s">
        <v>3</v>
      </c>
      <c r="D18" s="103" t="str">
        <f>IF(ISNUMBER(MATCH($C18,'[1]Scheduling Worksheet'!$B$1:$B$65536,0)),VLOOKUP($C18,'[1]Scheduling Worksheet'!$B$1:$X$65536,22,FALSE),"")</f>
        <v>7:30-Lector</v>
      </c>
      <c r="E18" s="48" t="str">
        <f>IF(ISNUMBER(MATCH($C18,'[1]Scheduling Worksheet'!$C$1:$C$65536,0)),VLOOKUP($C18,'[1]Scheduling Worksheet'!$C$1:$X$65536,21,FALSE),"")</f>
        <v>7:30-Lector</v>
      </c>
      <c r="F18" s="47" t="str">
        <f>IF(ISNUMBER(MATCH($C18,'[1]Scheduling Worksheet'!$D$1:$D$65536,0)),VLOOKUP($C18,'[1]Scheduling Worksheet'!$D$1:$X$65536,20,FALSE),"")</f>
        <v>7:30-EM</v>
      </c>
      <c r="G18" s="47" t="str">
        <f>IF(ISNUMBER(MATCH($C18,'[1]Scheduling Worksheet'!$E$1:$E$65536,0)),VLOOKUP($C18,'[1]Scheduling Worksheet'!$E$1:$X$65536,19,FALSE),"")</f>
        <v/>
      </c>
      <c r="H18" s="47" t="str">
        <f>IF(ISNUMBER(MATCH($C18,'[1]Scheduling Worksheet'!$F$1:$F$65536,0)),VLOOKUP($C18,'[1]Scheduling Worksheet'!$F$1:$X$65536,19,FALSE),"")</f>
        <v/>
      </c>
      <c r="I18" s="47" t="str">
        <f>IF(ISNUMBER(MATCH($C18,'[1]Scheduling Worksheet'!$G$1:$G$65536,0)),VLOOKUP($C18,'[1]Scheduling Worksheet'!$G$1:$X$65536,17,FALSE),"")</f>
        <v>7:30-Lector</v>
      </c>
      <c r="J18" s="48" t="str">
        <f>IF(ISNUMBER(MATCH($C18,'[1]Scheduling Worksheet'!$H$1:$H$65536,0)),VLOOKUP($C18,'[1]Scheduling Worksheet'!$H$1:$X$65536,16,FALSE),"")</f>
        <v/>
      </c>
      <c r="K18" s="47" t="str">
        <f>IF(ISNUMBER(MATCH($C18,'[1]Scheduling Worksheet'!$I$1:$I$65536,0)),VLOOKUP($C18,'[1]Scheduling Worksheet'!$I$1:$X$65536,15,FALSE),"")</f>
        <v>7:30-EM</v>
      </c>
      <c r="L18" s="47" t="str">
        <f>IF(ISNUMBER(MATCH($C18,'[1]Scheduling Worksheet'!$J$1:$J$65536,0)),VLOOKUP($C18,'[1]Scheduling Worksheet'!$J$1:$X$65536,14,FALSE),"")</f>
        <v/>
      </c>
      <c r="M18" s="102"/>
      <c r="N18" s="49"/>
      <c r="O18"/>
      <c r="P18" s="55" t="str">
        <f>$B18</f>
        <v>7:30, Vg</v>
      </c>
      <c r="Q18" s="9" t="str">
        <f>$C18</f>
        <v>Hymel, Kathy</v>
      </c>
      <c r="R18" s="54" t="str">
        <f>IF(ISNUMBER(MATCH($C18,'[1]Scheduling Worksheet'!$K$1:$K$65536,0)),VLOOKUP($C18,'[1]Scheduling Worksheet'!$K$1:$X$65536,13,FALSE),"")</f>
        <v>7:30-Lector</v>
      </c>
      <c r="S18" s="47" t="str">
        <f>IF(ISNUMBER(MATCH($C18,'[1]Scheduling Worksheet'!$L$1:$L$65536,0)),VLOOKUP($C18,'[1]Scheduling Worksheet'!$L$1:$X$65536,12,FALSE),"")</f>
        <v>7:30-EM</v>
      </c>
      <c r="T18" s="47" t="str">
        <f>IF(ISNUMBER(MATCH($C18,'[1]Scheduling Worksheet'!$M$1:$M$65536,0)),VLOOKUP($C18,'[1]Scheduling Worksheet'!$M$1:$X$65536,11,FALSE),"")</f>
        <v/>
      </c>
      <c r="U18" s="47" t="str">
        <f>IF(ISNUMBER(MATCH($C18,'[1]Scheduling Worksheet'!$N$1:$N$65536,0)),VLOOKUP($C18,'[1]Scheduling Worksheet'!$N$1:$X$65536,10,FALSE),"")</f>
        <v/>
      </c>
      <c r="V18" s="47" t="str">
        <f>IF(ISNUMBER(MATCH($C18,'[1]Scheduling Worksheet'!$O$1:$O$65536,0)),VLOOKUP($C18,'[1]Scheduling Worksheet'!$O$1:$X$65536,9,FALSE),"")</f>
        <v>7:30-EM</v>
      </c>
      <c r="W18" s="51" t="str">
        <f>IF(ISNUMBER(MATCH($C18,'[1]Scheduling Worksheet'!$P$1:$P$65536,0)),VLOOKUP($C18,'[1]Scheduling Worksheet'!$P$1:$X$65536,8,FALSE),"")</f>
        <v/>
      </c>
      <c r="X18" s="51" t="str">
        <f>IF(ISNUMBER(MATCH($C18,'[1]Scheduling Worksheet'!$Q$1:$Q$65536,0)),VLOOKUP($C18,'[1]Scheduling Worksheet'!$Q$1:$X$65536,7,FALSE),"")</f>
        <v>7:30-Lector</v>
      </c>
      <c r="Y18" s="47" t="str">
        <f>IF(ISNUMBER(MATCH($C18,'[1]Scheduling Worksheet'!$R$1:$R$65536,0)),VLOOKUP($C18,'[1]Scheduling Worksheet'!$R$1:$X$65536,6,FALSE),"")</f>
        <v/>
      </c>
      <c r="Z18" s="47" t="str">
        <f>IF(ISNUMBER(MATCH($C18,'[1]Scheduling Worksheet'!$S$1:$S$65536,0)),VLOOKUP($C18,'[1]Scheduling Worksheet'!$S$1:$X$65536,5,FALSE),"")</f>
        <v/>
      </c>
      <c r="AA18" s="47" t="str">
        <f>IF(ISNUMBER(MATCH($C18,'[1]Scheduling Worksheet'!$T$1:$T$65536,0)),VLOOKUP($C18,'[1]Scheduling Worksheet'!$T$1:$X$65536,4,FALSE),"")</f>
        <v/>
      </c>
      <c r="AB18" s="47" t="str">
        <f>IF(ISNUMBER(MATCH($C18,'[1]Scheduling Worksheet'!$U$1:$U$65536,0)),VLOOKUP($C18,'[1]Scheduling Worksheet'!$U$1:$X$65536,3,FALSE),"")</f>
        <v/>
      </c>
      <c r="AC18" s="53" t="str">
        <f>IF(ISNUMBER(MATCH($C18,'[1]Scheduling Worksheet'!$V$1:$V$65536,0)),VLOOKUP($C18,'[1]Scheduling Worksheet'!$V$1:$X$65536,3,FALSE),"")</f>
        <v/>
      </c>
      <c r="AD18" s="18"/>
      <c r="AE18" s="33"/>
      <c r="AF18" s="25" t="str">
        <f>$C18</f>
        <v>Hymel, Kathy</v>
      </c>
      <c r="AG18" s="51" t="str">
        <f>$B18</f>
        <v>7:30, Vg</v>
      </c>
      <c r="AH18" s="43" t="str">
        <f>IF(ISNUMBER(MATCH($C18,[2]LECTORS!$D$1:$D$65546,0)),VLOOKUP($C18,[2]LECTORS!$D$1:$Q$65546,7,FALSE),"")</f>
        <v>512-445-4485</v>
      </c>
      <c r="AI18" s="26" t="str">
        <f>IF($AJ18="y",IF(ISNUMBER(MATCH($C18,[2]LECTORS!$D$1:$D$65546,0)),VLOOKUP($C18,[2]LECTORS!$D$1:$Q$65546,6,FALSE),""),"")</f>
        <v>khymel8994@aol.com</v>
      </c>
      <c r="AJ18" s="27" t="s">
        <v>45</v>
      </c>
      <c r="AK18" s="16">
        <f>COUNTIF($E18:$AE18,"*-Lector")</f>
        <v>4</v>
      </c>
      <c r="AL18" s="14">
        <f>IF(ISNUMBER(MATCH($C18,[2]LECTORS!$D$1:$D$65546,0)),VLOOKUP($C18,[2]LECTORS!$D$1:$Q$65546,12,FALSE),"")</f>
        <v>8</v>
      </c>
      <c r="AM18" s="16">
        <f>COUNTIF($E18:$AE18,"*-EM")+AK18</f>
        <v>8</v>
      </c>
      <c r="AN18" s="13" t="str">
        <f>IF(ISNUMBER(MATCH($C18,[2]LECTORS!$D$1:$D$65546,0)),VLOOKUP($C18,[2]LECTORS!$D$1:$S$65546,14,FALSE),"")</f>
        <v>EM, CANTOR</v>
      </c>
      <c r="AO18" s="14">
        <f>IF(ISNUMBER(MATCH($C18,[2]LECTORS!$D$1:$D$65546,0)),VLOOKUP($C18,[2]LECTORS!$D$1:$S$65546,15,FALSE),"")</f>
        <v>0</v>
      </c>
      <c r="AP18" s="14">
        <f>IF(ISNUMBER(MATCH($C18,[2]LECTORS!$D$1:$D$65546,0)),VLOOKUP($C18,[2]LECTORS!$D$1:$S$65546,16,FALSE),"")</f>
        <v>0</v>
      </c>
      <c r="AQ18" s="14" t="str">
        <f>IF(ISNUMBER(MATCH($C18,[2]LECTORS!$D$1:$D$65546,0)),VLOOKUP($C18,[2]LECTORS!$D$1:$Q$65546,6,FALSE),"")</f>
        <v>khymel8994@aol.com</v>
      </c>
      <c r="AR18" s="2"/>
      <c r="AS18" s="2"/>
      <c r="BA18" s="4" t="str">
        <f>IF($AN18="EM",$B18,"LEC")</f>
        <v>LEC</v>
      </c>
    </row>
    <row r="19" spans="1:53" s="4" customFormat="1" ht="19.95" customHeight="1" x14ac:dyDescent="0.25">
      <c r="A19" s="76">
        <f>_xlfn.XLOOKUP(C19,[2]LECTORS!$D:$D,[2]LECTORS!$Q:$Q,"")</f>
        <v>0</v>
      </c>
      <c r="B19" s="43" t="str">
        <f>IF(ISNUMBER(MATCH($C19,[2]LECTORS!$D$1:$D$65546,0)),VLOOKUP($C19,[2]LECTORS!$D$1:$Q$65546,11,FALSE),"")</f>
        <v>7:30,</v>
      </c>
      <c r="C19" s="99" t="s">
        <v>90</v>
      </c>
      <c r="D19" s="103" t="str">
        <f>IF(ISNUMBER(MATCH($C19,'[1]Scheduling Worksheet'!$B$1:$B$65536,0)),VLOOKUP($C19,'[1]Scheduling Worksheet'!$B$1:$X$65536,22,FALSE),"")</f>
        <v>7:30-Lector</v>
      </c>
      <c r="E19" s="47" t="str">
        <f>IF(ISNUMBER(MATCH($C19,'[1]Scheduling Worksheet'!$C$1:$C$65536,0)),VLOOKUP($C19,'[1]Scheduling Worksheet'!$C$1:$X$65536,21,FALSE),"")</f>
        <v/>
      </c>
      <c r="F19" s="47" t="str">
        <f>IF(ISNUMBER(MATCH($C19,'[1]Scheduling Worksheet'!$D$1:$D$65536,0)),VLOOKUP($C19,'[1]Scheduling Worksheet'!$D$1:$X$65536,20,FALSE),"")</f>
        <v/>
      </c>
      <c r="G19" s="47" t="str">
        <f>IF(ISNUMBER(MATCH($C19,'[1]Scheduling Worksheet'!$E$1:$E$65536,0)),VLOOKUP($C19,'[1]Scheduling Worksheet'!$E$1:$X$65536,19,FALSE),"")</f>
        <v>7:30-Lector</v>
      </c>
      <c r="H19" s="47" t="str">
        <f>IF(ISNUMBER(MATCH($C19,'[1]Scheduling Worksheet'!$F$1:$F$65536,0)),VLOOKUP($C19,'[1]Scheduling Worksheet'!$F$1:$X$65536,19,FALSE),"")</f>
        <v/>
      </c>
      <c r="I19" s="47" t="str">
        <f>IF(ISNUMBER(MATCH($C19,'[1]Scheduling Worksheet'!$G$1:$G$65536,0)),VLOOKUP($C19,'[1]Scheduling Worksheet'!$G$1:$X$65536,17,FALSE),"")</f>
        <v/>
      </c>
      <c r="J19" s="47" t="str">
        <f>IF(ISNUMBER(MATCH($C19,'[1]Scheduling Worksheet'!$H$1:$H$65536,0)),VLOOKUP($C19,'[1]Scheduling Worksheet'!$H$1:$X$65536,16,FALSE),"")</f>
        <v>7:30-Lector</v>
      </c>
      <c r="K19" s="47" t="str">
        <f>IF(ISNUMBER(MATCH($C19,'[1]Scheduling Worksheet'!$I$1:$I$65536,0)),VLOOKUP($C19,'[1]Scheduling Worksheet'!$I$1:$X$65536,15,FALSE),"")</f>
        <v/>
      </c>
      <c r="L19" s="47" t="str">
        <f>IF(ISNUMBER(MATCH($C19,'[1]Scheduling Worksheet'!$J$1:$J$65536,0)),VLOOKUP($C19,'[1]Scheduling Worksheet'!$J$1:$X$65536,14,FALSE),"")</f>
        <v>7:30-Lector</v>
      </c>
      <c r="M19" s="102"/>
      <c r="N19" s="49"/>
      <c r="O19"/>
      <c r="P19" s="55" t="str">
        <f>$B19</f>
        <v>7:30,</v>
      </c>
      <c r="Q19" s="9" t="str">
        <f>$C19</f>
        <v>Kraft, Vanessa</v>
      </c>
      <c r="R19" s="54" t="str">
        <f>IF(ISNUMBER(MATCH($C19,'[1]Scheduling Worksheet'!$K$1:$K$65536,0)),VLOOKUP($C19,'[1]Scheduling Worksheet'!$K$1:$X$65536,13,FALSE),"")</f>
        <v/>
      </c>
      <c r="S19" s="47" t="str">
        <f>IF(ISNUMBER(MATCH($C19,'[1]Scheduling Worksheet'!$L$1:$L$65536,0)),VLOOKUP($C19,'[1]Scheduling Worksheet'!$L$1:$X$65536,12,FALSE),"")</f>
        <v>7:30-Lector</v>
      </c>
      <c r="T19" s="47" t="str">
        <f>IF(ISNUMBER(MATCH($C19,'[1]Scheduling Worksheet'!$M$1:$M$65536,0)),VLOOKUP($C19,'[1]Scheduling Worksheet'!$M$1:$X$65536,11,FALSE),"")</f>
        <v/>
      </c>
      <c r="U19" s="47" t="str">
        <f>IF(ISNUMBER(MATCH($C19,'[1]Scheduling Worksheet'!$N$1:$N$65536,0)),VLOOKUP($C19,'[1]Scheduling Worksheet'!$N$1:$X$65536,10,FALSE),"")</f>
        <v>7:30-Lector</v>
      </c>
      <c r="V19" s="47" t="str">
        <f>IF(ISNUMBER(MATCH($C19,'[1]Scheduling Worksheet'!$O$1:$O$65536,0)),VLOOKUP($C19,'[1]Scheduling Worksheet'!$O$1:$X$65536,9,FALSE),"")</f>
        <v/>
      </c>
      <c r="W19" s="51" t="str">
        <f>IF(ISNUMBER(MATCH($C19,'[1]Scheduling Worksheet'!$P$1:$P$65536,0)),VLOOKUP($C19,'[1]Scheduling Worksheet'!$P$1:$X$65536,8,FALSE),"")</f>
        <v>7:30-Lector</v>
      </c>
      <c r="X19" s="51" t="str">
        <f>IF(ISNUMBER(MATCH($C19,'[1]Scheduling Worksheet'!$Q$1:$Q$65536,0)),VLOOKUP($C19,'[1]Scheduling Worksheet'!$Q$1:$X$65536,7,FALSE),"")</f>
        <v/>
      </c>
      <c r="Y19" s="47" t="str">
        <f>IF(ISNUMBER(MATCH($C19,'[1]Scheduling Worksheet'!$R$1:$R$65536,0)),VLOOKUP($C19,'[1]Scheduling Worksheet'!$R$1:$X$65536,6,FALSE),"")</f>
        <v>7:30-Lector</v>
      </c>
      <c r="Z19" s="47" t="str">
        <f>IF(ISNUMBER(MATCH($C19,'[1]Scheduling Worksheet'!$S$1:$S$65536,0)),VLOOKUP($C19,'[1]Scheduling Worksheet'!$S$1:$X$65536,5,FALSE),"")</f>
        <v/>
      </c>
      <c r="AA19" s="47" t="str">
        <f>IF(ISNUMBER(MATCH($C19,'[1]Scheduling Worksheet'!$T$1:$T$65536,0)),VLOOKUP($C19,'[1]Scheduling Worksheet'!$T$1:$X$65536,4,FALSE),"")</f>
        <v/>
      </c>
      <c r="AB19" s="47" t="str">
        <f>IF(ISNUMBER(MATCH($C19,'[1]Scheduling Worksheet'!$U$1:$U$65536,0)),VLOOKUP($C19,'[1]Scheduling Worksheet'!$U$1:$X$65536,3,FALSE),"")</f>
        <v/>
      </c>
      <c r="AC19" s="53" t="str">
        <f>IF(ISNUMBER(MATCH($C19,'[1]Scheduling Worksheet'!$V$1:$V$65536,0)),VLOOKUP($C19,'[1]Scheduling Worksheet'!$V$1:$X$65536,3,FALSE),"")</f>
        <v/>
      </c>
      <c r="AD19" s="18"/>
      <c r="AE19" s="33"/>
      <c r="AF19" s="25" t="str">
        <f>$C19</f>
        <v>Kraft, Vanessa</v>
      </c>
      <c r="AG19" s="51" t="str">
        <f>$B19</f>
        <v>7:30,</v>
      </c>
      <c r="AH19" s="43" t="str">
        <f>IF(ISNUMBER(MATCH($C19,[2]LECTORS!$D$1:$D$65546,0)),VLOOKUP($C19,[2]LECTORS!$D$1:$Q$65546,7,FALSE),"")</f>
        <v>940-704-0760</v>
      </c>
      <c r="AI19" s="26" t="str">
        <f>IF($AJ19="y",IF(ISNUMBER(MATCH($C19,[2]LECTORS!$D$1:$D$65546,0)),VLOOKUP($C19,[2]LECTORS!$D$1:$Q$65546,6,FALSE),""),"")</f>
        <v/>
      </c>
      <c r="AJ19" s="27" t="s">
        <v>46</v>
      </c>
      <c r="AK19" s="16">
        <f>COUNTIF($E19:$AE19,"*-Lector")</f>
        <v>7</v>
      </c>
      <c r="AL19" s="14">
        <f>IF(ISNUMBER(MATCH($C19,[2]LECTORS!$D$1:$D$65546,0)),VLOOKUP($C19,[2]LECTORS!$D$1:$Q$65546,12,FALSE),"")</f>
        <v>0</v>
      </c>
      <c r="AM19" s="16">
        <f>COUNTIF($E19:$AE19,"*-EM")+AK19</f>
        <v>7</v>
      </c>
      <c r="AN19" s="13">
        <f>IF(ISNUMBER(MATCH($C19,[2]LECTORS!$D$1:$D$65546,0)),VLOOKUP($C19,[2]LECTORS!$D$1:$S$65546,14,FALSE),"")</f>
        <v>0</v>
      </c>
      <c r="AO19" s="14">
        <f>IF(ISNUMBER(MATCH($C19,[2]LECTORS!$D$1:$D$65546,0)),VLOOKUP($C19,[2]LECTORS!$D$1:$S$65546,15,FALSE),"")</f>
        <v>0</v>
      </c>
      <c r="AP19" s="14">
        <f>IF(ISNUMBER(MATCH($C19,[2]LECTORS!$D$1:$D$65546,0)),VLOOKUP($C19,[2]LECTORS!$D$1:$S$65546,16,FALSE),"")</f>
        <v>0</v>
      </c>
      <c r="AQ19" s="14" t="str">
        <f>IF(ISNUMBER(MATCH($C19,[2]LECTORS!$D$1:$D$65546,0)),VLOOKUP($C19,[2]LECTORS!$D$1:$Q$65546,6,FALSE),"")</f>
        <v>gonzalez.van@gmail.com</v>
      </c>
      <c r="AR19" s="2"/>
      <c r="AS19" s="2"/>
      <c r="BA19" s="4" t="str">
        <f>IF($AN19="EM",$B19,"LEC")</f>
        <v>LEC</v>
      </c>
    </row>
    <row r="20" spans="1:53" s="4" customFormat="1" ht="19.95" customHeight="1" x14ac:dyDescent="0.25">
      <c r="A20" s="76">
        <f>_xlfn.XLOOKUP(C20,[2]LECTORS!$D:$D,[2]LECTORS!$Q:$Q,"")</f>
        <v>0</v>
      </c>
      <c r="B20" s="43" t="str">
        <f>IF(ISNUMBER(MATCH($C20,[2]LECTORS!$D$1:$D$65546,0)),VLOOKUP($C20,[2]LECTORS!$D$1:$Q$65546,11,FALSE),"")</f>
        <v>7:30,</v>
      </c>
      <c r="C20" s="99" t="s">
        <v>89</v>
      </c>
      <c r="D20" s="103"/>
      <c r="E20" s="47" t="str">
        <f>IF(ISNUMBER(MATCH($C20,'[1]Scheduling Worksheet'!$C$1:$C$65536,0)),VLOOKUP($C20,'[1]Scheduling Worksheet'!$C$1:$X$65536,21,FALSE),"")</f>
        <v/>
      </c>
      <c r="F20" s="47" t="str">
        <f>IF(ISNUMBER(MATCH($C20,'[1]Scheduling Worksheet'!$D$1:$D$65536,0)),VLOOKUP($C20,'[1]Scheduling Worksheet'!$D$1:$X$65536,20,FALSE),"")</f>
        <v/>
      </c>
      <c r="G20" s="47" t="str">
        <f>IF(ISNUMBER(MATCH($C20,'[1]Scheduling Worksheet'!$E$1:$E$65536,0)),VLOOKUP($C20,'[1]Scheduling Worksheet'!$E$1:$X$65536,19,FALSE),"")</f>
        <v/>
      </c>
      <c r="H20" s="47" t="str">
        <f>IF(ISNUMBER(MATCH($C20,'[1]Scheduling Worksheet'!$F$1:$F$65536,0)),VLOOKUP($C20,'[1]Scheduling Worksheet'!$F$1:$X$65536,19,FALSE),"")</f>
        <v/>
      </c>
      <c r="I20" s="47" t="str">
        <f>IF(ISNUMBER(MATCH($C20,'[1]Scheduling Worksheet'!$G$1:$G$65536,0)),VLOOKUP($C20,'[1]Scheduling Worksheet'!$G$1:$X$65536,17,FALSE),"")</f>
        <v/>
      </c>
      <c r="J20" s="47" t="str">
        <f>IF(ISNUMBER(MATCH($C20,'[1]Scheduling Worksheet'!$H$1:$H$65536,0)),VLOOKUP($C20,'[1]Scheduling Worksheet'!$H$1:$X$65536,16,FALSE),"")</f>
        <v/>
      </c>
      <c r="K20" s="47" t="str">
        <f>IF(ISNUMBER(MATCH($C20,'[1]Scheduling Worksheet'!$I$1:$I$65536,0)),VLOOKUP($C20,'[1]Scheduling Worksheet'!$I$1:$X$65536,15,FALSE),"")</f>
        <v/>
      </c>
      <c r="L20" s="47" t="str">
        <f>IF(ISNUMBER(MATCH($C20,'[1]Scheduling Worksheet'!$J$1:$J$65536,0)),VLOOKUP($C20,'[1]Scheduling Worksheet'!$J$1:$X$65536,14,FALSE),"")</f>
        <v/>
      </c>
      <c r="M20" s="102"/>
      <c r="N20" s="49"/>
      <c r="O20"/>
      <c r="P20" s="55" t="str">
        <f>$B20</f>
        <v>7:30,</v>
      </c>
      <c r="Q20" s="9" t="str">
        <f>$C20</f>
        <v>Ochoa, Chris</v>
      </c>
      <c r="R20" s="54" t="str">
        <f>IF(ISNUMBER(MATCH($C20,'[1]Scheduling Worksheet'!$K$1:$K$65536,0)),VLOOKUP($C20,'[1]Scheduling Worksheet'!$K$1:$X$65536,13,FALSE),"")</f>
        <v/>
      </c>
      <c r="S20" s="47" t="str">
        <f>IF(ISNUMBER(MATCH($C20,'[1]Scheduling Worksheet'!$L$1:$L$65536,0)),VLOOKUP($C20,'[1]Scheduling Worksheet'!$L$1:$X$65536,12,FALSE),"")</f>
        <v/>
      </c>
      <c r="T20" s="47" t="str">
        <f>IF(ISNUMBER(MATCH($C20,'[1]Scheduling Worksheet'!$M$1:$M$65536,0)),VLOOKUP($C20,'[1]Scheduling Worksheet'!$M$1:$X$65536,11,FALSE),"")</f>
        <v/>
      </c>
      <c r="U20" s="47" t="str">
        <f>IF(ISNUMBER(MATCH($C20,'[1]Scheduling Worksheet'!$N$1:$N$65536,0)),VLOOKUP($C20,'[1]Scheduling Worksheet'!$N$1:$X$65536,10,FALSE),"")</f>
        <v/>
      </c>
      <c r="V20" s="47" t="str">
        <f>IF(ISNUMBER(MATCH($C20,'[1]Scheduling Worksheet'!$O$1:$O$65536,0)),VLOOKUP($C20,'[1]Scheduling Worksheet'!$O$1:$X$65536,9,FALSE),"")</f>
        <v/>
      </c>
      <c r="W20" s="51" t="str">
        <f>IF(ISNUMBER(MATCH($C20,'[1]Scheduling Worksheet'!$P$1:$P$65536,0)),VLOOKUP($C20,'[1]Scheduling Worksheet'!$P$1:$X$65536,8,FALSE),"")</f>
        <v/>
      </c>
      <c r="X20" s="51" t="str">
        <f>IF(ISNUMBER(MATCH($C20,'[1]Scheduling Worksheet'!$Q$1:$Q$65536,0)),VLOOKUP($C20,'[1]Scheduling Worksheet'!$Q$1:$X$65536,7,FALSE),"")</f>
        <v/>
      </c>
      <c r="Y20" s="47" t="str">
        <f>IF(ISNUMBER(MATCH($C20,'[1]Scheduling Worksheet'!$R$1:$R$65536,0)),VLOOKUP($C20,'[1]Scheduling Worksheet'!$R$1:$X$65536,6,FALSE),"")</f>
        <v/>
      </c>
      <c r="Z20" s="47" t="str">
        <f>IF(ISNUMBER(MATCH($C20,'[1]Scheduling Worksheet'!$S$1:$S$65536,0)),VLOOKUP($C20,'[1]Scheduling Worksheet'!$S$1:$X$65536,5,FALSE),"")</f>
        <v/>
      </c>
      <c r="AA20" s="47" t="str">
        <f>IF(ISNUMBER(MATCH($C20,'[1]Scheduling Worksheet'!$T$1:$T$65536,0)),VLOOKUP($C20,'[1]Scheduling Worksheet'!$T$1:$X$65536,4,FALSE),"")</f>
        <v/>
      </c>
      <c r="AB20" s="47"/>
      <c r="AC20" s="53"/>
      <c r="AD20" s="18"/>
      <c r="AE20" s="33"/>
      <c r="AF20" s="25" t="str">
        <f>$C20</f>
        <v>Ochoa, Chris</v>
      </c>
      <c r="AG20" s="51" t="str">
        <f>$B20</f>
        <v>7:30,</v>
      </c>
      <c r="AH20" s="43">
        <f>IF(ISNUMBER(MATCH($C20,[2]LECTORS!$D$1:$D$65546,0)),VLOOKUP($C20,[2]LECTORS!$D$1:$Q$65546,7,FALSE),"")</f>
        <v>0</v>
      </c>
      <c r="AI20" s="26" t="str">
        <f>IF($AJ20="y",IF(ISNUMBER(MATCH($C20,[2]LECTORS!$D$1:$D$65546,0)),VLOOKUP($C20,[2]LECTORS!$D$1:$Q$65546,6,FALSE),""),"")</f>
        <v/>
      </c>
      <c r="AJ20" s="27"/>
      <c r="AK20" s="16">
        <f>COUNTIF($E20:$AE20,"*-Lector")</f>
        <v>0</v>
      </c>
      <c r="AL20" s="14">
        <f>IF(ISNUMBER(MATCH($C20,[2]LECTORS!$D$1:$D$65546,0)),VLOOKUP($C20,[2]LECTORS!$D$1:$Q$65546,12,FALSE),"")</f>
        <v>0</v>
      </c>
      <c r="AM20" s="16">
        <f>COUNTIF($E20:$AE20,"*-EM")+AK20</f>
        <v>0</v>
      </c>
      <c r="AN20" s="13">
        <f>IF(ISNUMBER(MATCH($C20,[2]LECTORS!$D$1:$D$65546,0)),VLOOKUP($C20,[2]LECTORS!$D$1:$S$65546,14,FALSE),"")</f>
        <v>0</v>
      </c>
      <c r="AO20" s="14">
        <f>IF(ISNUMBER(MATCH($C20,[2]LECTORS!$D$1:$D$65546,0)),VLOOKUP($C20,[2]LECTORS!$D$1:$S$65546,15,FALSE),"")</f>
        <v>0</v>
      </c>
      <c r="AP20" s="14"/>
      <c r="AQ20" s="14"/>
      <c r="AR20" s="2"/>
      <c r="AS20" s="2"/>
    </row>
    <row r="21" spans="1:53" s="4" customFormat="1" ht="19.95" customHeight="1" x14ac:dyDescent="0.25">
      <c r="A21" s="76">
        <f>_xlfn.XLOOKUP(C21,[2]LECTORS!$D:$D,[2]LECTORS!$Q:$Q,"")</f>
        <v>0</v>
      </c>
      <c r="B21" s="43" t="str">
        <f>IF(ISNUMBER(MATCH($C21,[2]LECTORS!$D$1:$D$65546,0)),VLOOKUP($C21,[2]LECTORS!$D$1:$Q$65546,11,FALSE),"")</f>
        <v>any English</v>
      </c>
      <c r="C21" s="26" t="s">
        <v>84</v>
      </c>
      <c r="D21" s="103" t="str">
        <f>IF(ISNUMBER(MATCH($C21,'[1]Scheduling Worksheet'!$B$1:$B$65536,0)),VLOOKUP($C21,'[1]Scheduling Worksheet'!$B$1:$X$65536,22,FALSE),"")</f>
        <v/>
      </c>
      <c r="E21" s="52" t="str">
        <f>IF(ISNUMBER(MATCH($C21,'[1]Scheduling Worksheet'!$C$1:$C$65536,0)),VLOOKUP($C21,'[1]Scheduling Worksheet'!$C$1:$X$65536,21,FALSE),"")</f>
        <v/>
      </c>
      <c r="F21" s="52" t="str">
        <f>IF(ISNUMBER(MATCH($C21,'[1]Scheduling Worksheet'!$D$1:$D$65536,0)),VLOOKUP($C21,'[1]Scheduling Worksheet'!$D$1:$X$65536,20,FALSE),"")</f>
        <v/>
      </c>
      <c r="G21" s="47" t="str">
        <f>IF(ISNUMBER(MATCH($C21,'[1]Scheduling Worksheet'!$E$1:$E$65536,0)),VLOOKUP($C21,'[1]Scheduling Worksheet'!$E$1:$X$65536,19,FALSE),"")</f>
        <v/>
      </c>
      <c r="H21" s="52" t="str">
        <f>IF(ISNUMBER(MATCH($C21,'[1]Scheduling Worksheet'!$F$1:$F$65536,0)),VLOOKUP($C21,'[1]Scheduling Worksheet'!$F$1:$X$65536,19,FALSE),"")</f>
        <v/>
      </c>
      <c r="I21" s="52" t="str">
        <f>IF(ISNUMBER(MATCH($C21,'[1]Scheduling Worksheet'!$G$1:$G$65536,0)),VLOOKUP($C21,'[1]Scheduling Worksheet'!$G$1:$X$65536,17,FALSE),"")</f>
        <v/>
      </c>
      <c r="J21" s="52" t="str">
        <f>IF(ISNUMBER(MATCH($C21,'[1]Scheduling Worksheet'!$H$1:$H$65536,0)),VLOOKUP($C21,'[1]Scheduling Worksheet'!$H$1:$X$65536,16,FALSE),"")</f>
        <v/>
      </c>
      <c r="K21" s="52" t="str">
        <f>IF(ISNUMBER(MATCH($C21,'[1]Scheduling Worksheet'!$I$1:$I$65536,0)),VLOOKUP($C21,'[1]Scheduling Worksheet'!$I$1:$X$65536,15,FALSE),"")</f>
        <v/>
      </c>
      <c r="L21" s="47" t="str">
        <f>IF(ISNUMBER(MATCH($C21,'[1]Scheduling Worksheet'!$J$1:$J$65536,0)),VLOOKUP($C21,'[1]Scheduling Worksheet'!$J$1:$X$65536,14,FALSE),"")</f>
        <v/>
      </c>
      <c r="M21" s="102"/>
      <c r="N21" s="49"/>
      <c r="O21"/>
      <c r="P21" s="55" t="str">
        <f>$B21</f>
        <v>any English</v>
      </c>
      <c r="Q21" s="9" t="str">
        <f>$C21</f>
        <v>Mosing, Abigail</v>
      </c>
      <c r="R21" s="54" t="str">
        <f>IF(ISNUMBER(MATCH($C21,'[1]Scheduling Worksheet'!$K$1:$K$65536,0)),VLOOKUP($C21,'[1]Scheduling Worksheet'!$K$1:$X$65536,13,FALSE),"")</f>
        <v/>
      </c>
      <c r="S21" s="47" t="str">
        <f>IF(ISNUMBER(MATCH($C21,'[1]Scheduling Worksheet'!$L$1:$L$65536,0)),VLOOKUP($C21,'[1]Scheduling Worksheet'!$L$1:$X$65536,12,FALSE),"")</f>
        <v/>
      </c>
      <c r="T21" s="47" t="str">
        <f>IF(ISNUMBER(MATCH($C21,'[1]Scheduling Worksheet'!$M$1:$M$65536,0)),VLOOKUP($C21,'[1]Scheduling Worksheet'!$M$1:$X$65536,11,FALSE),"")</f>
        <v/>
      </c>
      <c r="U21" s="47" t="str">
        <f>IF(ISNUMBER(MATCH($C21,'[1]Scheduling Worksheet'!$N$1:$N$65536,0)),VLOOKUP($C21,'[1]Scheduling Worksheet'!$N$1:$X$65536,10,FALSE),"")</f>
        <v/>
      </c>
      <c r="V21" s="47" t="str">
        <f>IF(ISNUMBER(MATCH($C21,'[1]Scheduling Worksheet'!$O$1:$O$65536,0)),VLOOKUP($C21,'[1]Scheduling Worksheet'!$O$1:$X$65536,9,FALSE),"")</f>
        <v/>
      </c>
      <c r="W21" s="51" t="str">
        <f>IF(ISNUMBER(MATCH($C21,'[1]Scheduling Worksheet'!$P$1:$P$65536,0)),VLOOKUP($C21,'[1]Scheduling Worksheet'!$P$1:$X$65536,8,FALSE),"")</f>
        <v/>
      </c>
      <c r="X21" s="51" t="str">
        <f>IF(ISNUMBER(MATCH($C21,'[1]Scheduling Worksheet'!$Q$1:$Q$65536,0)),VLOOKUP($C21,'[1]Scheduling Worksheet'!$Q$1:$X$65536,7,FALSE),"")</f>
        <v/>
      </c>
      <c r="Y21" s="47" t="str">
        <f>IF(ISNUMBER(MATCH($C21,'[1]Scheduling Worksheet'!$R$1:$R$65536,0)),VLOOKUP($C21,'[1]Scheduling Worksheet'!$R$1:$X$65536,6,FALSE),"")</f>
        <v/>
      </c>
      <c r="Z21" s="47" t="str">
        <f>IF(ISNUMBER(MATCH($C21,'[1]Scheduling Worksheet'!$S$1:$S$65536,0)),VLOOKUP($C21,'[1]Scheduling Worksheet'!$S$1:$X$65536,5,FALSE),"")</f>
        <v/>
      </c>
      <c r="AA21" s="47" t="str">
        <f>IF(ISNUMBER(MATCH($C21,'[1]Scheduling Worksheet'!$T$1:$T$65536,0)),VLOOKUP($C21,'[1]Scheduling Worksheet'!$T$1:$X$65536,4,FALSE),"")</f>
        <v/>
      </c>
      <c r="AB21" s="47" t="str">
        <f>IF(ISNUMBER(MATCH($C21,'[1]Scheduling Worksheet'!$U$1:$U$65536,0)),VLOOKUP($C21,'[1]Scheduling Worksheet'!$U$1:$X$65536,3,FALSE),"")</f>
        <v/>
      </c>
      <c r="AC21" s="53" t="str">
        <f>IF(ISNUMBER(MATCH($C21,'[1]Scheduling Worksheet'!$V$1:$V$65536,0)),VLOOKUP($C21,'[1]Scheduling Worksheet'!$V$1:$X$65536,3,FALSE),"")</f>
        <v/>
      </c>
      <c r="AD21" s="18"/>
      <c r="AE21" s="33"/>
      <c r="AF21" s="25" t="str">
        <f>$C21</f>
        <v>Mosing, Abigail</v>
      </c>
      <c r="AG21" s="51" t="str">
        <f>$B21</f>
        <v>any English</v>
      </c>
      <c r="AH21" s="43" t="str">
        <f>IF(ISNUMBER(MATCH($C21,[2]LECTORS!$D$1:$D$65546,0)),VLOOKUP($C21,[2]LECTORS!$D$1:$Q$65546,7,FALSE),"")</f>
        <v>512-694-4580</v>
      </c>
      <c r="AI21" s="26" t="str">
        <f>IF($AJ21="y",IF(ISNUMBER(MATCH($C21,[2]LECTORS!$D$1:$D$65546,0)),VLOOKUP($C21,[2]LECTORS!$D$1:$Q$65546,6,FALSE),""),"")</f>
        <v>abby.mosing@gmail.com</v>
      </c>
      <c r="AJ21" s="27" t="s">
        <v>45</v>
      </c>
      <c r="AK21" s="16">
        <f>COUNTIF($E21:$AE21,"*-Lector")</f>
        <v>0</v>
      </c>
      <c r="AL21" s="14" t="str">
        <f>IF(ISNUMBER(MATCH($C21,[2]LECTORS!$D$1:$D$65546,0)),VLOOKUP($C21,[2]LECTORS!$D$1:$Q$65546,12,FALSE),"")</f>
        <v>s</v>
      </c>
      <c r="AM21" s="16">
        <f>COUNTIF($E21:$AE21,"*-EM")+AK21</f>
        <v>0</v>
      </c>
      <c r="AN21" s="13">
        <f>IF(ISNUMBER(MATCH($C21,[2]LECTORS!$D$1:$D$65546,0)),VLOOKUP($C21,[2]LECTORS!$D$1:$S$65546,14,FALSE),"")</f>
        <v>0</v>
      </c>
      <c r="AO21" s="14">
        <f>IF(ISNUMBER(MATCH($C21,[2]LECTORS!$D$1:$D$65546,0)),VLOOKUP($C21,[2]LECTORS!$D$1:$S$65546,15,FALSE),"")</f>
        <v>0</v>
      </c>
      <c r="AP21" s="14">
        <f>IF(ISNUMBER(MATCH($C21,[2]LECTORS!$D$1:$D$65546,0)),VLOOKUP($C21,[2]LECTORS!$D$1:$S$65546,16,FALSE),"")</f>
        <v>0</v>
      </c>
      <c r="AQ21" s="14" t="str">
        <f>IF(ISNUMBER(MATCH($C21,[2]LECTORS!$D$1:$D$65546,0)),VLOOKUP($C21,[2]LECTORS!$D$1:$Q$65546,6,FALSE),"")</f>
        <v>abby.mosing@gmail.com</v>
      </c>
      <c r="AR21" s="2"/>
      <c r="AS21" s="2"/>
      <c r="BA21" s="4" t="str">
        <f>IF($AN21="EM",$B21,"LEC")</f>
        <v>LEC</v>
      </c>
    </row>
    <row r="22" spans="1:53" s="189" customFormat="1" ht="4.8" customHeight="1" x14ac:dyDescent="0.3">
      <c r="A22" s="167"/>
      <c r="B22" s="168"/>
      <c r="C22" s="169"/>
      <c r="D22" s="170"/>
      <c r="E22" s="171"/>
      <c r="F22" s="171"/>
      <c r="G22" s="172"/>
      <c r="H22" s="171"/>
      <c r="I22" s="171"/>
      <c r="J22" s="171"/>
      <c r="K22" s="171"/>
      <c r="L22" s="172"/>
      <c r="M22" s="173"/>
      <c r="N22" s="174"/>
      <c r="O22" s="175"/>
      <c r="P22" s="176"/>
      <c r="Q22" s="177"/>
      <c r="R22" s="170"/>
      <c r="S22" s="172"/>
      <c r="T22" s="172"/>
      <c r="U22" s="172"/>
      <c r="V22" s="172"/>
      <c r="W22" s="178"/>
      <c r="X22" s="178"/>
      <c r="Y22" s="172"/>
      <c r="Z22" s="172"/>
      <c r="AA22" s="172"/>
      <c r="AB22" s="172"/>
      <c r="AC22" s="179"/>
      <c r="AD22" s="180"/>
      <c r="AE22" s="181"/>
      <c r="AF22" s="182"/>
      <c r="AG22" s="178"/>
      <c r="AH22" s="168"/>
      <c r="AI22" s="183"/>
      <c r="AJ22" s="184"/>
      <c r="AK22" s="185"/>
      <c r="AL22" s="186"/>
      <c r="AM22" s="185"/>
      <c r="AN22" s="187"/>
      <c r="AO22" s="186"/>
      <c r="AP22" s="186"/>
      <c r="AQ22" s="186"/>
      <c r="AR22" s="188"/>
      <c r="AS22" s="188"/>
    </row>
    <row r="23" spans="1:53" s="4" customFormat="1" ht="19.95" customHeight="1" x14ac:dyDescent="0.25">
      <c r="A23" s="76" t="str">
        <f>_xlfn.XLOOKUP(C23,[2]LECTORS!$D:$D,[2]LECTORS!$Q:$Q,"")</f>
        <v>Choir</v>
      </c>
      <c r="B23" s="63" t="str">
        <f>IF(ISNUMBER(MATCH($C23,[2]LECTORS!$D$1:$D$65546,0)),VLOOKUP($C23,[2]LECTORS!$D$1:$Q$65546,11,FALSE),"")</f>
        <v>Vg, 7:30</v>
      </c>
      <c r="C23" s="36" t="s">
        <v>5</v>
      </c>
      <c r="D23" s="103" t="str">
        <f>IF(ISNUMBER(MATCH($C23,'[1]Scheduling Worksheet'!$B$1:$B$65536,0)),VLOOKUP($C23,'[1]Scheduling Worksheet'!$B$1:$X$65536,22,FALSE),"")</f>
        <v/>
      </c>
      <c r="E23" s="47" t="str">
        <f>IF(ISNUMBER(MATCH($C23,'[1]Scheduling Worksheet'!$C$1:$C$65536,0)),VLOOKUP($C23,'[1]Scheduling Worksheet'!$C$1:$X$65536,21,FALSE),"")</f>
        <v/>
      </c>
      <c r="F23" s="47" t="str">
        <f>IF(ISNUMBER(MATCH($C23,'[1]Scheduling Worksheet'!$D$1:$D$65536,0)),VLOOKUP($C23,'[1]Scheduling Worksheet'!$D$1:$X$65536,20,FALSE),"")</f>
        <v/>
      </c>
      <c r="G23" s="48" t="str">
        <f>IF(ISNUMBER(MATCH($C23,'[1]Scheduling Worksheet'!$E$1:$E$65536,0)),VLOOKUP($C23,'[1]Scheduling Worksheet'!$E$1:$X$65536,19,FALSE),"")</f>
        <v/>
      </c>
      <c r="H23" s="51" t="str">
        <f>IF(ISNUMBER(MATCH($C23,'[1]Scheduling Worksheet'!$F$1:$F$65536,0)),VLOOKUP($C23,'[1]Scheduling Worksheet'!$F$1:$X$65536,19,FALSE),"")</f>
        <v/>
      </c>
      <c r="I23" s="48" t="str">
        <f>IF(ISNUMBER(MATCH($C23,'[1]Scheduling Worksheet'!$G$1:$G$65536,0)),VLOOKUP($C23,'[1]Scheduling Worksheet'!$G$1:$X$65536,17,FALSE),"")</f>
        <v/>
      </c>
      <c r="J23" s="52" t="str">
        <f>IF(ISNUMBER(MATCH($C23,'[1]Scheduling Worksheet'!$H$1:$H$65536,0)),VLOOKUP($C23,'[1]Scheduling Worksheet'!$H$1:$X$65536,16,FALSE),"")</f>
        <v/>
      </c>
      <c r="K23" s="47" t="str">
        <f>IF(ISNUMBER(MATCH($C23,'[1]Scheduling Worksheet'!$I$1:$I$65536,0)),VLOOKUP($C23,'[1]Scheduling Worksheet'!$I$1:$X$65536,15,FALSE),"")</f>
        <v/>
      </c>
      <c r="L23" s="47" t="str">
        <f>IF(ISNUMBER(MATCH($C23,'[1]Scheduling Worksheet'!$J$1:$J$65536,0)),VLOOKUP($C23,'[1]Scheduling Worksheet'!$J$1:$X$65536,14,FALSE),"")</f>
        <v>Vg-Lector</v>
      </c>
      <c r="M23" s="102"/>
      <c r="N23" s="49"/>
      <c r="O23"/>
      <c r="P23" s="55" t="str">
        <f>$B23</f>
        <v>Vg, 7:30</v>
      </c>
      <c r="Q23" s="9" t="str">
        <f>$C23</f>
        <v>Kutac, Jason</v>
      </c>
      <c r="R23" s="54" t="str">
        <f>IF(ISNUMBER(MATCH($C23,'[1]Scheduling Worksheet'!$K$1:$K$65536,0)),VLOOKUP($C23,'[1]Scheduling Worksheet'!$K$1:$X$65536,13,FALSE),"")</f>
        <v/>
      </c>
      <c r="S23" s="47" t="str">
        <f>IF(ISNUMBER(MATCH($C23,'[1]Scheduling Worksheet'!$L$1:$L$65536,0)),VLOOKUP($C23,'[1]Scheduling Worksheet'!$L$1:$X$65536,12,FALSE),"")</f>
        <v/>
      </c>
      <c r="T23" s="47" t="str">
        <f>IF(ISNUMBER(MATCH($C23,'[1]Scheduling Worksheet'!$M$1:$M$65536,0)),VLOOKUP($C23,'[1]Scheduling Worksheet'!$M$1:$X$65536,11,FALSE),"")</f>
        <v/>
      </c>
      <c r="U23" s="48" t="str">
        <f>IF(ISNUMBER(MATCH($C23,'[1]Scheduling Worksheet'!$N$1:$N$65536,0)),VLOOKUP($C23,'[1]Scheduling Worksheet'!$N$1:$X$65536,10,FALSE),"")</f>
        <v>Vg-Lector</v>
      </c>
      <c r="V23" s="47" t="str">
        <f>IF(ISNUMBER(MATCH($C23,'[1]Scheduling Worksheet'!$O$1:$O$65536,0)),VLOOKUP($C23,'[1]Scheduling Worksheet'!$O$1:$X$65536,9,FALSE),"")</f>
        <v/>
      </c>
      <c r="W23" s="51" t="str">
        <f>IF(ISNUMBER(MATCH($C23,'[1]Scheduling Worksheet'!$P$1:$P$65536,0)),VLOOKUP($C23,'[1]Scheduling Worksheet'!$P$1:$X$65536,8,FALSE),"")</f>
        <v/>
      </c>
      <c r="X23" s="51" t="str">
        <f>IF(ISNUMBER(MATCH($C23,'[1]Scheduling Worksheet'!$Q$1:$Q$65536,0)),VLOOKUP($C23,'[1]Scheduling Worksheet'!$Q$1:$X$65536,7,FALSE),"")</f>
        <v>Vg-Lector</v>
      </c>
      <c r="Y23" s="47" t="str">
        <f>IF(ISNUMBER(MATCH($C23,'[1]Scheduling Worksheet'!$R$1:$R$65536,0)),VLOOKUP($C23,'[1]Scheduling Worksheet'!$R$1:$X$65536,6,FALSE),"")</f>
        <v/>
      </c>
      <c r="Z23" s="48" t="str">
        <f>IF(ISNUMBER(MATCH($C23,'[1]Scheduling Worksheet'!$S$1:$S$65536,0)),VLOOKUP($C23,'[1]Scheduling Worksheet'!$S$1:$X$65536,5,FALSE),"")</f>
        <v/>
      </c>
      <c r="AA23" s="47" t="str">
        <f>IF(ISNUMBER(MATCH($C23,'[1]Scheduling Worksheet'!$T$1:$T$65536,0)),VLOOKUP($C23,'[1]Scheduling Worksheet'!$T$1:$X$65536,4,FALSE),"")</f>
        <v/>
      </c>
      <c r="AB23" s="47" t="str">
        <f>IF(ISNUMBER(MATCH($C23,'[1]Scheduling Worksheet'!$U$1:$U$65536,0)),VLOOKUP($C23,'[1]Scheduling Worksheet'!$U$1:$X$65536,3,FALSE),"")</f>
        <v/>
      </c>
      <c r="AC23" s="53" t="str">
        <f>IF(ISNUMBER(MATCH($C23,'[1]Scheduling Worksheet'!$V$1:$V$65536,0)),VLOOKUP($C23,'[1]Scheduling Worksheet'!$V$1:$X$65536,3,FALSE),"")</f>
        <v/>
      </c>
      <c r="AD23" s="18"/>
      <c r="AE23" s="33"/>
      <c r="AF23" s="25" t="str">
        <f>$C23</f>
        <v>Kutac, Jason</v>
      </c>
      <c r="AG23" s="51" t="str">
        <f>$B23</f>
        <v>Vg, 7:30</v>
      </c>
      <c r="AH23" s="43" t="str">
        <f>IF(ISNUMBER(MATCH($C23,[2]LECTORS!$D$1:$D$65546,0)),VLOOKUP($C23,[2]LECTORS!$D$1:$Q$65546,7,FALSE),"")</f>
        <v>512-497-4909</v>
      </c>
      <c r="AI23" s="26" t="str">
        <f>IF($AJ23="y",IF(ISNUMBER(MATCH($C23,[2]LECTORS!$D$1:$D$65546,0)),VLOOKUP($C23,[2]LECTORS!$D$1:$Q$65546,6,FALSE),""),"")</f>
        <v>jasonkutac1701@yahoo.com</v>
      </c>
      <c r="AJ23" s="27" t="s">
        <v>45</v>
      </c>
      <c r="AK23" s="16">
        <f>COUNTIF($E23:$AE23,"*-Lector")</f>
        <v>3</v>
      </c>
      <c r="AL23" s="14">
        <f>IF(ISNUMBER(MATCH($C23,[2]LECTORS!$D$1:$D$65546,0)),VLOOKUP($C23,[2]LECTORS!$D$1:$Q$65546,12,FALSE),"")</f>
        <v>4</v>
      </c>
      <c r="AM23" s="16">
        <f>COUNTIF($E23:$AE23,"*-EM")+AK23</f>
        <v>3</v>
      </c>
      <c r="AN23" s="13" t="str">
        <f>IF(ISNUMBER(MATCH($C23,[2]LECTORS!$D$1:$D$65546,0)),VLOOKUP($C23,[2]LECTORS!$D$1:$S$65546,14,FALSE),"")</f>
        <v>Choir</v>
      </c>
      <c r="AO23" s="14" t="str">
        <f>IF(ISNUMBER(MATCH($C23,[2]LECTORS!$D$1:$D$65546,0)),VLOOKUP($C23,[2]LECTORS!$D$1:$S$65546,15,FALSE),"")</f>
        <v>Choir; prefers once a month but will do more if needed.</v>
      </c>
      <c r="AP23" s="14">
        <f>IF(ISNUMBER(MATCH($C23,[2]LECTORS!$D$1:$D$65546,0)),VLOOKUP($C23,[2]LECTORS!$D$1:$S$65546,16,FALSE),"")</f>
        <v>0</v>
      </c>
      <c r="AQ23" s="14" t="str">
        <f>IF(ISNUMBER(MATCH($C23,[2]LECTORS!$D$1:$D$65546,0)),VLOOKUP($C23,[2]LECTORS!$D$1:$Q$65546,6,FALSE),"")</f>
        <v>jasonkutac1701@yahoo.com</v>
      </c>
      <c r="AR23" s="2" t="s">
        <v>71</v>
      </c>
      <c r="AS23" s="2"/>
      <c r="BA23" s="4" t="str">
        <f>IF($AN23="EM",$B23,"LEC")</f>
        <v>LEC</v>
      </c>
    </row>
    <row r="24" spans="1:53" s="4" customFormat="1" ht="19.95" customHeight="1" x14ac:dyDescent="0.25">
      <c r="A24" s="76" t="str">
        <f>_xlfn.XLOOKUP(C24,[2]LECTORS!$D:$D,[2]LECTORS!$Q:$Q,"")</f>
        <v>EM</v>
      </c>
      <c r="B24" s="63" t="str">
        <f>IF(ISNUMBER(MATCH($C24,[2]LECTORS!$D$1:$D$65546,0)),VLOOKUP($C24,[2]LECTORS!$D$1:$Q$65546,11,FALSE),"")</f>
        <v>Vg, 7:30, 9:30,</v>
      </c>
      <c r="C24" s="36" t="s">
        <v>18</v>
      </c>
      <c r="D24" s="103" t="str">
        <f>IF(ISNUMBER(MATCH($C24,'[1]Scheduling Worksheet'!$B$1:$B$65536,0)),VLOOKUP($C24,'[1]Scheduling Worksheet'!$B$1:$X$65536,22,FALSE),"")</f>
        <v/>
      </c>
      <c r="E24" s="47" t="str">
        <f>IF(ISNUMBER(MATCH($C24,'[1]Scheduling Worksheet'!$C$1:$C$65536,0)),VLOOKUP($C24,'[1]Scheduling Worksheet'!$C$1:$X$65536,21,FALSE),"")</f>
        <v>Vg-EM</v>
      </c>
      <c r="F24" s="47" t="str">
        <f>IF(ISNUMBER(MATCH($C24,'[1]Scheduling Worksheet'!$D$1:$D$65536,0)),VLOOKUP($C24,'[1]Scheduling Worksheet'!$D$1:$X$65536,20,FALSE),"")</f>
        <v>Vg-Lector</v>
      </c>
      <c r="G24" s="47" t="str">
        <f>IF(ISNUMBER(MATCH($C24,'[1]Scheduling Worksheet'!$E$1:$E$65536,0)),VLOOKUP($C24,'[1]Scheduling Worksheet'!$E$1:$X$65536,19,FALSE),"")</f>
        <v/>
      </c>
      <c r="H24" s="48" t="str">
        <f>IF(ISNUMBER(MATCH($C24,'[1]Scheduling Worksheet'!$F$1:$F$65536,0)),VLOOKUP($C24,'[1]Scheduling Worksheet'!$F$1:$X$65536,19,FALSE),"")</f>
        <v/>
      </c>
      <c r="I24" s="47" t="str">
        <f>IF(ISNUMBER(MATCH($C24,'[1]Scheduling Worksheet'!$G$1:$G$65536,0)),VLOOKUP($C24,'[1]Scheduling Worksheet'!$G$1:$X$65536,17,FALSE),"")</f>
        <v/>
      </c>
      <c r="J24" s="52" t="str">
        <f>IF(ISNUMBER(MATCH($C24,'[1]Scheduling Worksheet'!$H$1:$H$65536,0)),VLOOKUP($C24,'[1]Scheduling Worksheet'!$H$1:$X$65536,16,FALSE),"")</f>
        <v>Vg-EM</v>
      </c>
      <c r="K24" s="47" t="str">
        <f>IF(ISNUMBER(MATCH($C24,'[1]Scheduling Worksheet'!$I$1:$I$65536,0)),VLOOKUP($C24,'[1]Scheduling Worksheet'!$I$1:$X$65536,15,FALSE),"")</f>
        <v/>
      </c>
      <c r="L24" s="47" t="str">
        <f>IF(ISNUMBER(MATCH($C24,'[1]Scheduling Worksheet'!$J$1:$J$65536,0)),VLOOKUP($C24,'[1]Scheduling Worksheet'!$J$1:$X$65536,14,FALSE),"")</f>
        <v>Vg-CUP</v>
      </c>
      <c r="M24" s="102"/>
      <c r="N24" s="49"/>
      <c r="O24"/>
      <c r="P24" s="55" t="str">
        <f>$B24</f>
        <v>Vg, 7:30, 9:30,</v>
      </c>
      <c r="Q24" s="9" t="str">
        <f>$C24</f>
        <v>Pulich, Joyce</v>
      </c>
      <c r="R24" s="54" t="str">
        <f>IF(ISNUMBER(MATCH($C24,'[1]Scheduling Worksheet'!$K$1:$K$65536,0)),VLOOKUP($C24,'[1]Scheduling Worksheet'!$K$1:$X$65536,13,FALSE),"")</f>
        <v/>
      </c>
      <c r="S24" s="47" t="str">
        <f>IF(ISNUMBER(MATCH($C24,'[1]Scheduling Worksheet'!$L$1:$L$65536,0)),VLOOKUP($C24,'[1]Scheduling Worksheet'!$L$1:$X$65536,12,FALSE),"")</f>
        <v/>
      </c>
      <c r="T24" s="47" t="str">
        <f>IF(ISNUMBER(MATCH($C24,'[1]Scheduling Worksheet'!$M$1:$M$65536,0)),VLOOKUP($C24,'[1]Scheduling Worksheet'!$M$1:$X$65536,11,FALSE),"")</f>
        <v>Vg-EM</v>
      </c>
      <c r="U24" s="47" t="str">
        <f>IF(ISNUMBER(MATCH($C24,'[1]Scheduling Worksheet'!$N$1:$N$65536,0)),VLOOKUP($C24,'[1]Scheduling Worksheet'!$N$1:$X$65536,10,FALSE),"")</f>
        <v>Vg-EM</v>
      </c>
      <c r="V24" s="48" t="str">
        <f>IF(ISNUMBER(MATCH($C24,'[1]Scheduling Worksheet'!$O$1:$O$65536,0)),VLOOKUP($C24,'[1]Scheduling Worksheet'!$O$1:$X$65536,9,FALSE),"")</f>
        <v/>
      </c>
      <c r="W24" s="51" t="str">
        <f>IF(ISNUMBER(MATCH($C24,'[1]Scheduling Worksheet'!$P$1:$P$65536,0)),VLOOKUP($C24,'[1]Scheduling Worksheet'!$P$1:$X$65536,8,FALSE),"")</f>
        <v>Vg-Lector</v>
      </c>
      <c r="X24" s="51" t="str">
        <f>IF(ISNUMBER(MATCH($C24,'[1]Scheduling Worksheet'!$Q$1:$Q$65536,0)),VLOOKUP($C24,'[1]Scheduling Worksheet'!$Q$1:$X$65536,7,FALSE),"")</f>
        <v/>
      </c>
      <c r="Y24" s="47" t="str">
        <f>IF(ISNUMBER(MATCH($C24,'[1]Scheduling Worksheet'!$R$1:$R$65536,0)),VLOOKUP($C24,'[1]Scheduling Worksheet'!$R$1:$X$65536,6,FALSE),"")</f>
        <v>Vg-Lector</v>
      </c>
      <c r="Z24" s="48" t="str">
        <f>IF(ISNUMBER(MATCH($C24,'[1]Scheduling Worksheet'!$S$1:$S$65536,0)),VLOOKUP($C24,'[1]Scheduling Worksheet'!$S$1:$X$65536,5,FALSE),"")</f>
        <v/>
      </c>
      <c r="AA24" s="47" t="str">
        <f>IF(ISNUMBER(MATCH($C24,'[1]Scheduling Worksheet'!$T$1:$T$65536,0)),VLOOKUP($C24,'[1]Scheduling Worksheet'!$T$1:$X$65536,4,FALSE),"")</f>
        <v/>
      </c>
      <c r="AB24" s="47" t="str">
        <f>IF(ISNUMBER(MATCH($C24,'[1]Scheduling Worksheet'!$U$1:$U$65536,0)),VLOOKUP($C24,'[1]Scheduling Worksheet'!$U$1:$X$65536,3,FALSE),"")</f>
        <v/>
      </c>
      <c r="AC24" s="53" t="str">
        <f>IF(ISNUMBER(MATCH($C24,'[1]Scheduling Worksheet'!$V$1:$V$65536,0)),VLOOKUP($C24,'[1]Scheduling Worksheet'!$V$1:$X$65536,3,FALSE),"")</f>
        <v/>
      </c>
      <c r="AD24" s="18"/>
      <c r="AE24" s="33"/>
      <c r="AF24" s="25" t="str">
        <f>$C24</f>
        <v>Pulich, Joyce</v>
      </c>
      <c r="AG24" s="51" t="str">
        <f>$B24</f>
        <v>Vg, 7:30, 9:30,</v>
      </c>
      <c r="AH24" s="43" t="str">
        <f>IF(ISNUMBER(MATCH($C24,[2]LECTORS!$D$1:$D$65546,0)),VLOOKUP($C24,[2]LECTORS!$D$1:$Q$65546,7,FALSE),"")</f>
        <v>512-448-0904</v>
      </c>
      <c r="AI24" s="26" t="str">
        <f>IF($AJ24="y",IF(ISNUMBER(MATCH($C24,[2]LECTORS!$D$1:$D$65546,0)),VLOOKUP($C24,[2]LECTORS!$D$1:$Q$65546,6,FALSE),""),"")</f>
        <v>joycepulich@sbcglobal.net</v>
      </c>
      <c r="AJ24" s="27" t="s">
        <v>45</v>
      </c>
      <c r="AK24" s="16">
        <f>COUNTIF($E24:$AE24,"*-Lector")</f>
        <v>3</v>
      </c>
      <c r="AL24" s="14">
        <f>IF(ISNUMBER(MATCH($C24,[2]LECTORS!$D$1:$D$65546,0)),VLOOKUP($C24,[2]LECTORS!$D$1:$Q$65546,12,FALSE),"")</f>
        <v>8</v>
      </c>
      <c r="AM24" s="16">
        <f>COUNTIF($E24:$AE24,"*-EM")+AK24</f>
        <v>7</v>
      </c>
      <c r="AN24" s="13" t="str">
        <f>IF(ISNUMBER(MATCH($C24,[2]LECTORS!$D$1:$D$65546,0)),VLOOKUP($C24,[2]LECTORS!$D$1:$S$65546,14,FALSE),"")</f>
        <v>EM</v>
      </c>
      <c r="AO24" s="14" t="str">
        <f>IF(ISNUMBER(MATCH($C24,[2]LECTORS!$D$1:$D$65546,0)),VLOOKUP($C24,[2]LECTORS!$D$1:$S$65546,15,FALSE),"")</f>
        <v xml:space="preserve"> Schedule with husband Warren</v>
      </c>
      <c r="AP24" s="14" t="s">
        <v>49</v>
      </c>
      <c r="AQ24" s="14" t="str">
        <f>IF(ISNUMBER(MATCH($C24,[2]LECTORS!$D$1:$D$65546,0)),VLOOKUP($C24,[2]LECTORS!$D$1:$Q$65546,6,FALSE),"")</f>
        <v>joycepulich@sbcglobal.net</v>
      </c>
      <c r="AR24" s="2" t="s">
        <v>52</v>
      </c>
      <c r="AS24" s="2"/>
      <c r="BA24" s="4" t="str">
        <f>IF($AN24="EM",$B24,"LEC")</f>
        <v>Vg, 7:30, 9:30,</v>
      </c>
    </row>
    <row r="25" spans="1:53" s="4" customFormat="1" ht="19.95" customHeight="1" x14ac:dyDescent="0.25">
      <c r="A25" s="76">
        <f>_xlfn.XLOOKUP(C25,[2]LECTORS!$D:$D,[2]LECTORS!$Q:$Q,"")</f>
        <v>0</v>
      </c>
      <c r="B25" s="43" t="str">
        <f>IF(ISNUMBER(MATCH($C25,[2]LECTORS!$D$1:$D$65546,0)),VLOOKUP($C25,[2]LECTORS!$D$1:$Q$65546,11,FALSE),"")</f>
        <v>9:30, 7:30</v>
      </c>
      <c r="C25" s="11" t="s">
        <v>8</v>
      </c>
      <c r="D25" s="103" t="str">
        <f>IF(ISNUMBER(MATCH($C25,'[1]Scheduling Worksheet'!$B$1:$B$65536,0)),VLOOKUP($C25,'[1]Scheduling Worksheet'!$B$1:$X$65536,22,FALSE),"")</f>
        <v/>
      </c>
      <c r="E25" s="47" t="str">
        <f>IF(ISNUMBER(MATCH($C25,'[1]Scheduling Worksheet'!$C$1:$C$65536,0)),VLOOKUP($C25,'[1]Scheduling Worksheet'!$C$1:$X$65536,21,FALSE),"")</f>
        <v/>
      </c>
      <c r="F25" s="47" t="str">
        <f>IF(ISNUMBER(MATCH($C25,'[1]Scheduling Worksheet'!$D$1:$D$65536,0)),VLOOKUP($C25,'[1]Scheduling Worksheet'!$D$1:$X$65536,20,FALSE),"")</f>
        <v/>
      </c>
      <c r="G25" s="47" t="str">
        <f>IF(ISNUMBER(MATCH($C25,'[1]Scheduling Worksheet'!$E$1:$E$65536,0)),VLOOKUP($C25,'[1]Scheduling Worksheet'!$E$1:$X$65536,19,FALSE),"")</f>
        <v>9:30-Lector</v>
      </c>
      <c r="H25" s="47" t="str">
        <f>IF(ISNUMBER(MATCH($C25,'[1]Scheduling Worksheet'!$F$1:$F$65536,0)),VLOOKUP($C25,'[1]Scheduling Worksheet'!$F$1:$X$65536,19,FALSE),"")</f>
        <v/>
      </c>
      <c r="I25" s="47" t="str">
        <f>IF(ISNUMBER(MATCH($C25,'[1]Scheduling Worksheet'!$G$1:$G$65536,0)),VLOOKUP($C25,'[1]Scheduling Worksheet'!$G$1:$X$65536,17,FALSE),"")</f>
        <v/>
      </c>
      <c r="J25" s="47" t="str">
        <f>IF(ISNUMBER(MATCH($C25,'[1]Scheduling Worksheet'!$H$1:$H$65536,0)),VLOOKUP($C25,'[1]Scheduling Worksheet'!$H$1:$X$65536,16,FALSE),"")</f>
        <v/>
      </c>
      <c r="K25" s="47" t="str">
        <f>IF(ISNUMBER(MATCH($C25,'[1]Scheduling Worksheet'!$I$1:$I$65536,0)),VLOOKUP($C25,'[1]Scheduling Worksheet'!$I$1:$X$65536,15,FALSE),"")</f>
        <v>7:30-Lector</v>
      </c>
      <c r="L25" s="47" t="str">
        <f>IF(ISNUMBER(MATCH($C25,'[1]Scheduling Worksheet'!$J$1:$J$65536,0)),VLOOKUP($C25,'[1]Scheduling Worksheet'!$J$1:$X$65536,14,FALSE),"")</f>
        <v/>
      </c>
      <c r="M25" s="102"/>
      <c r="N25" s="49"/>
      <c r="O25"/>
      <c r="P25" s="55" t="str">
        <f>$B25</f>
        <v>9:30, 7:30</v>
      </c>
      <c r="Q25" s="9" t="str">
        <f>$C25</f>
        <v>Pena, Rosa</v>
      </c>
      <c r="R25" s="54" t="str">
        <f>IF(ISNUMBER(MATCH($C25,'[1]Scheduling Worksheet'!$K$1:$K$65536,0)),VLOOKUP($C25,'[1]Scheduling Worksheet'!$K$1:$X$65536,13,FALSE),"")</f>
        <v/>
      </c>
      <c r="S25" s="47" t="str">
        <f>IF(ISNUMBER(MATCH($C25,'[1]Scheduling Worksheet'!$L$1:$L$65536,0)),VLOOKUP($C25,'[1]Scheduling Worksheet'!$L$1:$X$65536,12,FALSE),"")</f>
        <v/>
      </c>
      <c r="T25" s="47" t="str">
        <f>IF(ISNUMBER(MATCH($C25,'[1]Scheduling Worksheet'!$M$1:$M$65536,0)),VLOOKUP($C25,'[1]Scheduling Worksheet'!$M$1:$X$65536,11,FALSE),"")</f>
        <v>9:30-Lector</v>
      </c>
      <c r="U25" s="47" t="str">
        <f>IF(ISNUMBER(MATCH($C25,'[1]Scheduling Worksheet'!$N$1:$N$65536,0)),VLOOKUP($C25,'[1]Scheduling Worksheet'!$N$1:$X$65536,10,FALSE),"")</f>
        <v/>
      </c>
      <c r="V25" s="47" t="str">
        <f>IF(ISNUMBER(MATCH($C25,'[1]Scheduling Worksheet'!$O$1:$O$65536,0)),VLOOKUP($C25,'[1]Scheduling Worksheet'!$O$1:$X$65536,9,FALSE),"")</f>
        <v/>
      </c>
      <c r="W25" s="51" t="str">
        <f>IF(ISNUMBER(MATCH($C25,'[1]Scheduling Worksheet'!$P$1:$P$65536,0)),VLOOKUP($C25,'[1]Scheduling Worksheet'!$P$1:$X$65536,8,FALSE),"")</f>
        <v/>
      </c>
      <c r="X25" s="51" t="str">
        <f>IF(ISNUMBER(MATCH($C25,'[1]Scheduling Worksheet'!$Q$1:$Q$65536,0)),VLOOKUP($C25,'[1]Scheduling Worksheet'!$Q$1:$X$65536,7,FALSE),"")</f>
        <v/>
      </c>
      <c r="Y25" s="47" t="str">
        <f>IF(ISNUMBER(MATCH($C25,'[1]Scheduling Worksheet'!$R$1:$R$65536,0)),VLOOKUP($C25,'[1]Scheduling Worksheet'!$R$1:$X$65536,6,FALSE),"")</f>
        <v/>
      </c>
      <c r="Z25" s="47" t="str">
        <f>IF(ISNUMBER(MATCH($C25,'[1]Scheduling Worksheet'!$S$1:$S$65536,0)),VLOOKUP($C25,'[1]Scheduling Worksheet'!$S$1:$X$65536,5,FALSE),"")</f>
        <v/>
      </c>
      <c r="AA25" s="47" t="str">
        <f>IF(ISNUMBER(MATCH($C25,'[1]Scheduling Worksheet'!$T$1:$T$65536,0)),VLOOKUP($C25,'[1]Scheduling Worksheet'!$T$1:$X$65536,4,FALSE),"")</f>
        <v/>
      </c>
      <c r="AB25" s="47" t="str">
        <f>IF(ISNUMBER(MATCH($C25,'[1]Scheduling Worksheet'!$U$1:$U$65536,0)),VLOOKUP($C25,'[1]Scheduling Worksheet'!$U$1:$X$65536,3,FALSE),"")</f>
        <v/>
      </c>
      <c r="AC25" s="53" t="str">
        <f>IF(ISNUMBER(MATCH($C25,'[1]Scheduling Worksheet'!$V$1:$V$65536,0)),VLOOKUP($C25,'[1]Scheduling Worksheet'!$V$1:$X$65536,3,FALSE),"")</f>
        <v/>
      </c>
      <c r="AD25" s="18"/>
      <c r="AE25" s="33"/>
      <c r="AF25" s="25" t="str">
        <f>$C25</f>
        <v>Pena, Rosa</v>
      </c>
      <c r="AG25" s="51" t="str">
        <f>$B25</f>
        <v>9:30, 7:30</v>
      </c>
      <c r="AH25" s="43" t="str">
        <f>IF(ISNUMBER(MATCH($C25,[2]LECTORS!$D$1:$D$65546,0)),VLOOKUP($C25,[2]LECTORS!$D$1:$Q$65546,7,FALSE),"")</f>
        <v>512-762-0856</v>
      </c>
      <c r="AI25" s="26" t="s">
        <v>67</v>
      </c>
      <c r="AJ25" s="27" t="s">
        <v>45</v>
      </c>
      <c r="AK25" s="16">
        <f>COUNTIF($E25:$AE25,"*-Lector")</f>
        <v>3</v>
      </c>
      <c r="AL25" s="14" t="str">
        <f>IF(ISNUMBER(MATCH($C25,[2]LECTORS!$D$1:$D$65546,0)),VLOOKUP($C25,[2]LECTORS!$D$1:$Q$65546,12,FALSE),"")</f>
        <v>8</v>
      </c>
      <c r="AM25" s="16">
        <f>COUNTIF($E25:$AE25,"*-EM")+AK25</f>
        <v>3</v>
      </c>
      <c r="AN25" s="13">
        <f>IF(ISNUMBER(MATCH($C25,[2]LECTORS!$D$1:$D$65546,0)),VLOOKUP($C25,[2]LECTORS!$D$1:$S$65546,14,FALSE),"")</f>
        <v>0</v>
      </c>
      <c r="AO25" s="14">
        <f>IF(ISNUMBER(MATCH($C25,[2]LECTORS!$D$1:$D$65546,0)),VLOOKUP($C25,[2]LECTORS!$D$1:$S$65546,15,FALSE),"")</f>
        <v>0</v>
      </c>
      <c r="AP25" s="14">
        <f>IF(ISNUMBER(MATCH($C25,[2]LECTORS!$D$1:$D$65546,0)),VLOOKUP($C25,[2]LECTORS!$D$1:$S$65546,16,FALSE),"")</f>
        <v>0</v>
      </c>
      <c r="AQ25" s="14" t="str">
        <f>IF(ISNUMBER(MATCH($C25,[2]LECTORS!$D$1:$D$65546,0)),VLOOKUP($C25,[2]LECTORS!$D$1:$Q$65546,6,FALSE),"")</f>
        <v>rpena4@austin.rr.com</v>
      </c>
      <c r="AR25" s="2"/>
      <c r="AS25" s="2"/>
      <c r="BA25" s="4" t="str">
        <f>IF($AN25="EM",$B25,"LEC")</f>
        <v>LEC</v>
      </c>
    </row>
    <row r="26" spans="1:53" s="4" customFormat="1" ht="19.95" customHeight="1" x14ac:dyDescent="0.3">
      <c r="A26" s="76" t="str">
        <f>_xlfn.XLOOKUP(C26,[2]LECTORS!$D:$D,[2]LECTORS!$A:$A,"")</f>
        <v>New-HF-all ok</v>
      </c>
      <c r="B26" s="63" t="str">
        <f>IF(ISNUMBER(MATCH($C26,[2]LECTORS!$D$1:$D$65546,0)),VLOOKUP($C26,[2]LECTORS!$D$1:$Q$65546,11,FALSE),"")</f>
        <v>5, Vg, or any English</v>
      </c>
      <c r="C26" s="152" t="s">
        <v>102</v>
      </c>
      <c r="D26" s="103" t="str">
        <f>IF(ISNUMBER(MATCH($C26,'[1]Scheduling Worksheet'!$B$1:$B$65536,0)),VLOOKUP($C26,'[1]Scheduling Worksheet'!$B$1:$X$65536,22,FALSE),"")</f>
        <v/>
      </c>
      <c r="E26" s="47" t="str">
        <f>IF(ISNUMBER(MATCH($C26,'[1]Scheduling Worksheet'!$C$1:$C$65536,0)),VLOOKUP($C26,'[1]Scheduling Worksheet'!$C$1:$X$65536,21,FALSE),"")</f>
        <v/>
      </c>
      <c r="F26" s="47" t="str">
        <f>IF(ISNUMBER(MATCH($C26,'[1]Scheduling Worksheet'!$D$1:$D$65536,0)),VLOOKUP($C26,'[1]Scheduling Worksheet'!$D$1:$X$65536,20,FALSE),"")</f>
        <v>5:00-Lector</v>
      </c>
      <c r="G26" s="47" t="str">
        <f>IF(ISNUMBER(MATCH($C26,'[1]Scheduling Worksheet'!$E$1:$E$65536,0)),VLOOKUP($C26,'[1]Scheduling Worksheet'!$E$1:$X$65536,19,FALSE),"")</f>
        <v/>
      </c>
      <c r="H26" s="47" t="str">
        <f>IF(ISNUMBER(MATCH($C26,'[1]Scheduling Worksheet'!$F$1:$F$65536,0)),VLOOKUP($C26,'[1]Scheduling Worksheet'!$F$1:$X$65536,19,FALSE),"")</f>
        <v/>
      </c>
      <c r="I26" s="47" t="str">
        <f>IF(ISNUMBER(MATCH($C26,'[1]Scheduling Worksheet'!$G$1:$G$65536,0)),VLOOKUP($C26,'[1]Scheduling Worksheet'!$G$1:$X$65536,17,FALSE),"")</f>
        <v/>
      </c>
      <c r="J26" s="47" t="str">
        <f>IF(ISNUMBER(MATCH($C26,'[1]Scheduling Worksheet'!$H$1:$H$65536,0)),VLOOKUP($C26,'[1]Scheduling Worksheet'!$H$1:$X$65536,16,FALSE),"")</f>
        <v>5:00-Lector</v>
      </c>
      <c r="K26" s="47" t="str">
        <f>IF(ISNUMBER(MATCH($C26,'[1]Scheduling Worksheet'!$I$1:$I$65536,0)),VLOOKUP($C26,'[1]Scheduling Worksheet'!$I$1:$X$65536,15,FALSE),"")</f>
        <v/>
      </c>
      <c r="L26" s="150" t="str">
        <f>IF(ISNUMBER(MATCH($C26,'[1]Scheduling Worksheet'!$J$1:$J$65536,0)),VLOOKUP($C26,'[1]Scheduling Worksheet'!$J$1:$X$65536,14,FALSE),"")</f>
        <v/>
      </c>
      <c r="M26" s="102"/>
      <c r="N26" s="49"/>
      <c r="O26"/>
      <c r="P26" s="55" t="str">
        <f>$B26</f>
        <v>5, Vg, or any English</v>
      </c>
      <c r="Q26" s="9" t="str">
        <f>$C26</f>
        <v>Oldmixion, Douglas</v>
      </c>
      <c r="R26" s="110" t="str">
        <f>IF(ISNUMBER(MATCH($C26,'[1]Scheduling Worksheet'!$K$1:$K$65536,0)),VLOOKUP($C26,'[1]Scheduling Worksheet'!$K$1:$X$65536,13,FALSE),"")</f>
        <v/>
      </c>
      <c r="S26" s="47" t="str">
        <f>IF(ISNUMBER(MATCH($C26,'[1]Scheduling Worksheet'!$L$1:$L$65536,0)),VLOOKUP($C26,'[1]Scheduling Worksheet'!$L$1:$X$65536,12,FALSE),"")</f>
        <v>5:00-Lector</v>
      </c>
      <c r="T26" s="47" t="str">
        <f>IF(ISNUMBER(MATCH($C26,'[1]Scheduling Worksheet'!$M$1:$M$65536,0)),VLOOKUP($C26,'[1]Scheduling Worksheet'!$M$1:$X$65536,11,FALSE),"")</f>
        <v/>
      </c>
      <c r="U26" s="47" t="str">
        <f>IF(ISNUMBER(MATCH($C26,'[1]Scheduling Worksheet'!$N$1:$N$65536,0)),VLOOKUP($C26,'[1]Scheduling Worksheet'!$N$1:$X$65536,10,FALSE),"")</f>
        <v>5:00-Lector</v>
      </c>
      <c r="V26" s="47" t="str">
        <f>IF(ISNUMBER(MATCH($C26,'[1]Scheduling Worksheet'!$O$1:$O$65536,0)),VLOOKUP($C26,'[1]Scheduling Worksheet'!$O$1:$X$65536,9,FALSE),"")</f>
        <v/>
      </c>
      <c r="W26" s="51" t="str">
        <f>IF(ISNUMBER(MATCH($C26,'[1]Scheduling Worksheet'!$P$1:$P$65536,0)),VLOOKUP($C26,'[1]Scheduling Worksheet'!$P$1:$X$65536,8,FALSE),"")</f>
        <v>5:00-Lector</v>
      </c>
      <c r="X26" s="51" t="str">
        <f>IF(ISNUMBER(MATCH($C26,'[1]Scheduling Worksheet'!$Q$1:$Q$65536,0)),VLOOKUP($C26,'[1]Scheduling Worksheet'!$Q$1:$X$65536,7,FALSE),"")</f>
        <v/>
      </c>
      <c r="Y26" s="47" t="str">
        <f>IF(ISNUMBER(MATCH($C26,'[1]Scheduling Worksheet'!$R$1:$R$65536,0)),VLOOKUP($C26,'[1]Scheduling Worksheet'!$R$1:$X$65536,6,FALSE),"")</f>
        <v/>
      </c>
      <c r="Z26" s="48" t="str">
        <f>IF(ISNUMBER(MATCH($C26,'[1]Scheduling Worksheet'!$S$1:$S$65536,0)),VLOOKUP($C26,'[1]Scheduling Worksheet'!$S$1:$X$65536,5,FALSE),"")</f>
        <v/>
      </c>
      <c r="AA26" s="47" t="str">
        <f>IF(ISNUMBER(MATCH($C26,'[1]Scheduling Worksheet'!$T$1:$T$65536,0)),VLOOKUP($C26,'[1]Scheduling Worksheet'!$T$1:$X$65536,4,FALSE),"")</f>
        <v/>
      </c>
      <c r="AB26" s="47" t="str">
        <f>IF(ISNUMBER(MATCH(#REF!,'[1]Scheduling Worksheet'!$U$1:$U$65536,0)),VLOOKUP(#REF!,'[1]Scheduling Worksheet'!$U$1:$X$65536,3,FALSE),"")</f>
        <v/>
      </c>
      <c r="AC26" s="53" t="str">
        <f>IF(ISNUMBER(MATCH(#REF!,'[1]Scheduling Worksheet'!$V$1:$V$65536,0)),VLOOKUP(#REF!,'[1]Scheduling Worksheet'!$V$1:$X$65536,3,FALSE),"")</f>
        <v/>
      </c>
      <c r="AD26" s="18"/>
      <c r="AE26" s="33"/>
      <c r="AF26" s="25" t="str">
        <f>$C26</f>
        <v>Oldmixion, Douglas</v>
      </c>
      <c r="AG26" s="51" t="str">
        <f>$B26</f>
        <v>5, Vg, or any English</v>
      </c>
      <c r="AH26" s="43" t="str">
        <f>IF(ISNUMBER(MATCH($C26,[2]LECTORS!$D$1:$D$65546,0)),VLOOKUP($C26,[2]LECTORS!$D$1:$Q$65546,7,FALSE),"")</f>
        <v>512-415-6960</v>
      </c>
      <c r="AI26" s="26" t="str">
        <f>IF($AJ26="y",IF(ISNUMBER(MATCH($C26,[2]LECTORS!$D$1:$D$65546,0)),VLOOKUP($C26,[2]LECTORS!$D$1:$Q$65546,6,FALSE),""),"")</f>
        <v>deo@austin.rr.com deo1958@gmail.com</v>
      </c>
      <c r="AJ26" s="27" t="s">
        <v>45</v>
      </c>
      <c r="AK26" s="16">
        <f>COUNTIF($E26:$AE26,"*-Lector")</f>
        <v>5</v>
      </c>
      <c r="AL26" s="14">
        <f>IF(ISNUMBER(MATCH($C26,[2]LECTORS!$D$1:$D$65546,0)),VLOOKUP($C26,[2]LECTORS!$D$1:$Q$65546,12,FALSE),"")</f>
        <v>0</v>
      </c>
      <c r="AM26" s="16">
        <f>COUNTIF($E26:$AE26,"*-EM")+AK26</f>
        <v>5</v>
      </c>
      <c r="AN26" s="13">
        <f>IF(ISNUMBER(MATCH($C26,[2]LECTORS!$D$1:$D$65546,0)),VLOOKUP($C26,[2]LECTORS!$D$1:$S$65546,14,FALSE),"")</f>
        <v>0</v>
      </c>
      <c r="AO26" s="14">
        <f>IF(ISNUMBER(MATCH($C26,[2]LECTORS!$D$1:$D$65546,0)),VLOOKUP($C26,[2]LECTORS!$D$1:$S$65546,15,FALSE),"")</f>
        <v>0</v>
      </c>
      <c r="AP26" s="14">
        <f>IF(ISNUMBER(MATCH($C26,[2]LECTORS!$D$1:$D$65546,0)),VLOOKUP($C26,[2]LECTORS!$D$1:$S$65546,16,FALSE),"")</f>
        <v>0</v>
      </c>
      <c r="AQ26" s="14" t="str">
        <f>IF(ISNUMBER(MATCH($C26,[2]LECTORS!$D$1:$D$65546,0)),VLOOKUP($C26,[2]LECTORS!$D$1:$Q$65546,6,FALSE),"")</f>
        <v>deo@austin.rr.com deo1958@gmail.com</v>
      </c>
      <c r="AR26" s="2"/>
      <c r="AS26" s="2"/>
      <c r="BA26" s="4" t="str">
        <f>IF($AN26="EM",$B26,"LEC")</f>
        <v>LEC</v>
      </c>
    </row>
    <row r="27" spans="1:53" s="4" customFormat="1" ht="19.95" customHeight="1" x14ac:dyDescent="0.3">
      <c r="A27" s="76" t="str">
        <f>_xlfn.XLOOKUP(C27,[2]LECTORS!$D:$D,[2]LECTORS!$A:$A,"")</f>
        <v>Active</v>
      </c>
      <c r="B27" s="63" t="str">
        <f>IF(ISNUMBER(MATCH($C27,[2]LECTORS!$D$1:$D$65546,0)),VLOOKUP($C27,[2]LECTORS!$D$1:$Q$65546,11,FALSE),"")</f>
        <v>Vg, 5, or any English</v>
      </c>
      <c r="C27" s="148" t="s">
        <v>103</v>
      </c>
      <c r="D27" s="103" t="str">
        <f>IF(ISNUMBER(MATCH($C27,'[1]Scheduling Worksheet'!$B$1:$B$65536,0)),VLOOKUP($C27,'[1]Scheduling Worksheet'!$B$1:$X$65536,22,FALSE),"")</f>
        <v>Vg-Lector</v>
      </c>
      <c r="E27" s="47" t="str">
        <f>IF(ISNUMBER(MATCH($C27,'[1]Scheduling Worksheet'!$C$1:$C$65536,0)),VLOOKUP($C27,'[1]Scheduling Worksheet'!$C$1:$X$65536,21,FALSE),"")</f>
        <v/>
      </c>
      <c r="F27" s="47" t="str">
        <f>IF(ISNUMBER(MATCH($C27,'[1]Scheduling Worksheet'!$D$1:$D$65536,0)),VLOOKUP($C27,'[1]Scheduling Worksheet'!$D$1:$X$65536,20,FALSE),"")</f>
        <v/>
      </c>
      <c r="G27" s="47" t="str">
        <f>IF(ISNUMBER(MATCH($C27,'[1]Scheduling Worksheet'!$E$1:$E$65536,0)),VLOOKUP($C27,'[1]Scheduling Worksheet'!$E$1:$X$65536,19,FALSE),"")</f>
        <v>Vg-Lector</v>
      </c>
      <c r="H27" s="47" t="str">
        <f>IF(ISNUMBER(MATCH($C27,'[1]Scheduling Worksheet'!$F$1:$F$65536,0)),VLOOKUP($C27,'[1]Scheduling Worksheet'!$F$1:$X$65536,19,FALSE),"")</f>
        <v/>
      </c>
      <c r="I27" s="47" t="str">
        <f>IF(ISNUMBER(MATCH($C27,'[1]Scheduling Worksheet'!$G$1:$G$65536,0)),VLOOKUP($C27,'[1]Scheduling Worksheet'!$G$1:$X$65536,17,FALSE),"")</f>
        <v/>
      </c>
      <c r="J27" s="52" t="str">
        <f>IF(ISNUMBER(MATCH($C27,'[1]Scheduling Worksheet'!$H$1:$H$65536,0)),VLOOKUP($C27,'[1]Scheduling Worksheet'!$H$1:$X$65536,16,FALSE),"")</f>
        <v/>
      </c>
      <c r="K27" s="47" t="str">
        <f>IF(ISNUMBER(MATCH($C27,'[1]Scheduling Worksheet'!$I$1:$I$65536,0)),VLOOKUP($C27,'[1]Scheduling Worksheet'!$I$1:$X$65536,15,FALSE),"")</f>
        <v>Vg-Lector</v>
      </c>
      <c r="L27" s="47" t="str">
        <f>IF(ISNUMBER(MATCH($C27,'[1]Scheduling Worksheet'!$J$1:$J$65536,0)),VLOOKUP($C27,'[1]Scheduling Worksheet'!$J$1:$X$65536,14,FALSE),"")</f>
        <v/>
      </c>
      <c r="M27" s="102"/>
      <c r="N27" s="49"/>
      <c r="O27"/>
      <c r="P27" s="55" t="str">
        <f>$B27</f>
        <v>Vg, 5, or any English</v>
      </c>
      <c r="Q27" s="9" t="str">
        <f>$C27</f>
        <v>Kemp, Hal</v>
      </c>
      <c r="R27" s="54" t="str">
        <f>IF(ISNUMBER(MATCH($C27,'[1]Scheduling Worksheet'!$K$1:$K$65536,0)),VLOOKUP($C27,'[1]Scheduling Worksheet'!$K$1:$X$65536,13,FALSE),"")</f>
        <v/>
      </c>
      <c r="S27" s="47" t="str">
        <f>IF(ISNUMBER(MATCH($C27,'[1]Scheduling Worksheet'!$L$1:$L$65536,0)),VLOOKUP($C27,'[1]Scheduling Worksheet'!$L$1:$X$65536,12,FALSE),"")</f>
        <v/>
      </c>
      <c r="T27" s="47" t="str">
        <f>IF(ISNUMBER(MATCH($C27,'[1]Scheduling Worksheet'!$M$1:$M$65536,0)),VLOOKUP($C27,'[1]Scheduling Worksheet'!$M$1:$X$65536,11,FALSE),"")</f>
        <v>5:00-Lector</v>
      </c>
      <c r="U27" s="47" t="str">
        <f>IF(ISNUMBER(MATCH($C27,'[1]Scheduling Worksheet'!$N$1:$N$65536,0)),VLOOKUP($C27,'[1]Scheduling Worksheet'!$N$1:$X$65536,10,FALSE),"")</f>
        <v/>
      </c>
      <c r="V27" s="47" t="str">
        <f>IF(ISNUMBER(MATCH($C27,'[1]Scheduling Worksheet'!$O$1:$O$65536,0)),VLOOKUP($C27,'[1]Scheduling Worksheet'!$O$1:$X$65536,9,FALSE),"")</f>
        <v/>
      </c>
      <c r="W27" s="51" t="str">
        <f>IF(ISNUMBER(MATCH($C27,'[1]Scheduling Worksheet'!$P$1:$P$65536,0)),VLOOKUP($C27,'[1]Scheduling Worksheet'!$P$1:$X$65536,8,FALSE),"")</f>
        <v/>
      </c>
      <c r="X27" s="51" t="str">
        <f>IF(ISNUMBER(MATCH($C27,'[1]Scheduling Worksheet'!$Q$1:$Q$65536,0)),VLOOKUP($C27,'[1]Scheduling Worksheet'!$Q$1:$X$65536,7,FALSE),"")</f>
        <v/>
      </c>
      <c r="Y27" s="47" t="str">
        <f>IF(ISNUMBER(MATCH($C27,'[1]Scheduling Worksheet'!$R$1:$R$65536,0)),VLOOKUP($C27,'[1]Scheduling Worksheet'!$R$1:$X$65536,6,FALSE),"")</f>
        <v/>
      </c>
      <c r="Z27" s="47" t="str">
        <f>IF(ISNUMBER(MATCH($C27,'[1]Scheduling Worksheet'!$S$1:$S$65536,0)),VLOOKUP($C27,'[1]Scheduling Worksheet'!$S$1:$X$65536,5,FALSE),"")</f>
        <v>7:30-Lector</v>
      </c>
      <c r="AA27" s="47" t="str">
        <f>IF(ISNUMBER(MATCH($C27,'[1]Scheduling Worksheet'!$T$1:$T$65536,0)),VLOOKUP($C27,'[1]Scheduling Worksheet'!$T$1:$X$65536,4,FALSE),"")</f>
        <v/>
      </c>
      <c r="AB27" s="47" t="str">
        <f>IF(ISNUMBER(MATCH(#REF!,'[1]Scheduling Worksheet'!$U$1:$U$65536,0)),VLOOKUP(#REF!,'[1]Scheduling Worksheet'!$U$1:$X$65536,3,FALSE),"")</f>
        <v/>
      </c>
      <c r="AC27" s="53" t="str">
        <f>IF(ISNUMBER(MATCH(#REF!,'[1]Scheduling Worksheet'!$V$1:$V$65536,0)),VLOOKUP(#REF!,'[1]Scheduling Worksheet'!$V$1:$X$65536,3,FALSE),"")</f>
        <v/>
      </c>
      <c r="AD27" s="18"/>
      <c r="AE27" s="33"/>
      <c r="AF27" s="25" t="str">
        <f>$C27</f>
        <v>Kemp, Hal</v>
      </c>
      <c r="AG27" s="51" t="str">
        <f>$B27</f>
        <v>Vg, 5, or any English</v>
      </c>
      <c r="AH27" s="43" t="str">
        <f>IF(ISNUMBER(MATCH($C27,[2]LECTORS!$D$1:$D$65546,0)),VLOOKUP($C27,[2]LECTORS!$D$1:$Q$65546,7,FALSE),"")</f>
        <v>512-963-1964</v>
      </c>
      <c r="AI27" s="26" t="str">
        <f>IF($AJ27="y",IF(ISNUMBER(MATCH($C27,[2]LECTORS!$D$1:$D$65546,0)),VLOOKUP($C27,[2]LECTORS!$D$1:$Q$65546,6,FALSE),""),"")</f>
        <v>hakemp2000@yahoo.com</v>
      </c>
      <c r="AJ27" s="27" t="s">
        <v>45</v>
      </c>
      <c r="AK27" s="16">
        <f>COUNTIF($E27:$AE27,"*-Lector")</f>
        <v>4</v>
      </c>
      <c r="AL27" s="14">
        <f>IF(ISNUMBER(MATCH($C27,[2]LECTORS!$D$1:$D$65546,0)),VLOOKUP($C27,[2]LECTORS!$D$1:$Q$65546,12,FALSE),"")</f>
        <v>0</v>
      </c>
      <c r="AM27" s="16">
        <f>COUNTIF($E27:$AE27,"*-EM")+AK27</f>
        <v>4</v>
      </c>
      <c r="AN27" s="13">
        <f>IF(ISNUMBER(MATCH($C27,[2]LECTORS!$D$1:$D$65546,0)),VLOOKUP($C27,[2]LECTORS!$D$1:$S$65546,14,FALSE),"")</f>
        <v>0</v>
      </c>
      <c r="AO27" s="14" t="str">
        <f>IF(ISNUMBER(MATCH($C27,[2]LECTORS!$D$1:$D$65546,0)),VLOOKUP($C27,[2]LECTORS!$D$1:$S$65546,15,FALSE),"")</f>
        <v>Newly Baptised 2023/04.</v>
      </c>
      <c r="AP27" s="14">
        <f>IF(ISNUMBER(MATCH($C27,[2]LECTORS!$D$1:$D$65546,0)),VLOOKUP($C27,[2]LECTORS!$D$1:$S$65546,16,FALSE),"")</f>
        <v>0</v>
      </c>
      <c r="AQ27" s="14" t="str">
        <f>IF(ISNUMBER(MATCH($C27,[2]LECTORS!$D$1:$D$65546,0)),VLOOKUP($C27,[2]LECTORS!$D$1:$Q$65546,6,FALSE),"")</f>
        <v>hakemp2000@yahoo.com</v>
      </c>
      <c r="AR27" s="2"/>
      <c r="AS27" s="2"/>
      <c r="BA27" s="4" t="str">
        <f>IF($AN27="EM",$B27,"LEC")</f>
        <v>LEC</v>
      </c>
    </row>
    <row r="28" spans="1:53" s="73" customFormat="1" ht="19.95" customHeight="1" x14ac:dyDescent="0.25">
      <c r="A28" s="98"/>
      <c r="B28" s="65">
        <v>4</v>
      </c>
      <c r="C28" s="154"/>
      <c r="D28" s="155"/>
      <c r="E28" s="156"/>
      <c r="F28" s="156"/>
      <c r="G28" s="156"/>
      <c r="H28" s="156"/>
      <c r="I28" s="156"/>
      <c r="J28" s="157"/>
      <c r="K28" s="156"/>
      <c r="L28" s="156"/>
      <c r="M28" s="158"/>
      <c r="N28" s="159"/>
      <c r="O28" s="160"/>
      <c r="P28" s="161"/>
      <c r="Q28" s="162"/>
      <c r="R28" s="155"/>
      <c r="S28" s="156"/>
      <c r="T28" s="156"/>
      <c r="U28" s="156"/>
      <c r="V28" s="156"/>
      <c r="W28" s="68"/>
      <c r="X28" s="68"/>
      <c r="Y28" s="156"/>
      <c r="Z28" s="156"/>
      <c r="AA28" s="156"/>
      <c r="AB28" s="156"/>
      <c r="AC28" s="163"/>
      <c r="AD28" s="164"/>
      <c r="AE28" s="165"/>
      <c r="AF28" s="67"/>
      <c r="AG28" s="68"/>
      <c r="AH28" s="65"/>
      <c r="AI28" s="69"/>
      <c r="AJ28" s="66"/>
      <c r="AK28" s="166"/>
      <c r="AL28" s="70"/>
      <c r="AM28" s="166"/>
      <c r="AN28" s="71"/>
      <c r="AO28" s="70"/>
      <c r="AP28" s="70"/>
      <c r="AQ28" s="70"/>
      <c r="AR28" s="72"/>
      <c r="AS28" s="72"/>
    </row>
    <row r="29" spans="1:53" s="4" customFormat="1" ht="19.95" customHeight="1" x14ac:dyDescent="0.25">
      <c r="A29" s="76" t="str">
        <f>_xlfn.XLOOKUP(C29,[2]LECTORS!$D:$D,[2]LECTORS!$Q:$Q,"")</f>
        <v>EM</v>
      </c>
      <c r="B29" s="43" t="str">
        <f>IF(ISNUMBER(MATCH($C29,[2]LECTORS!$D$1:$D$65546,0)),VLOOKUP($C29,[2]LECTORS!$D$1:$Q$65546,11,FALSE),"")</f>
        <v>9:30,</v>
      </c>
      <c r="C29" s="11" t="s">
        <v>19</v>
      </c>
      <c r="D29" s="103" t="str">
        <f>IF(ISNUMBER(MATCH($C29,'[1]Scheduling Worksheet'!$B$1:$B$65536,0)),VLOOKUP($C29,'[1]Scheduling Worksheet'!$B$1:$X$65536,22,FALSE),"")</f>
        <v>9:30-EM</v>
      </c>
      <c r="E29" s="47" t="str">
        <f>IF(ISNUMBER(MATCH($C29,'[1]Scheduling Worksheet'!$C$1:$C$65536,0)),VLOOKUP($C29,'[1]Scheduling Worksheet'!$C$1:$X$65536,21,FALSE),"")</f>
        <v/>
      </c>
      <c r="F29" s="47" t="str">
        <f>IF(ISNUMBER(MATCH($C29,'[1]Scheduling Worksheet'!$D$1:$D$65536,0)),VLOOKUP($C29,'[1]Scheduling Worksheet'!$D$1:$X$65536,20,FALSE),"")</f>
        <v>9:30-Lector</v>
      </c>
      <c r="G29" s="47" t="str">
        <f>IF(ISNUMBER(MATCH($C29,'[1]Scheduling Worksheet'!$E$1:$E$65536,0)),VLOOKUP($C29,'[1]Scheduling Worksheet'!$E$1:$X$65536,19,FALSE),"")</f>
        <v/>
      </c>
      <c r="H29" s="47" t="str">
        <f>IF(ISNUMBER(MATCH($C29,'[1]Scheduling Worksheet'!$F$1:$F$65536,0)),VLOOKUP($C29,'[1]Scheduling Worksheet'!$F$1:$X$65536,19,FALSE),"")</f>
        <v/>
      </c>
      <c r="I29" s="47" t="str">
        <f>IF(ISNUMBER(MATCH($C29,'[1]Scheduling Worksheet'!$G$1:$G$65536,0)),VLOOKUP($C29,'[1]Scheduling Worksheet'!$G$1:$X$65536,17,FALSE),"")</f>
        <v>9:30-EM</v>
      </c>
      <c r="J29" s="47" t="str">
        <f>IF(ISNUMBER(MATCH($C29,'[1]Scheduling Worksheet'!$H$1:$H$65536,0)),VLOOKUP($C29,'[1]Scheduling Worksheet'!$H$1:$X$65536,16,FALSE),"")</f>
        <v/>
      </c>
      <c r="K29" s="47" t="str">
        <f>IF(ISNUMBER(MATCH($C29,'[1]Scheduling Worksheet'!$I$1:$I$65536,0)),VLOOKUP($C29,'[1]Scheduling Worksheet'!$I$1:$X$65536,15,FALSE),"")</f>
        <v>9:30-EM</v>
      </c>
      <c r="L29" s="47" t="str">
        <f>IF(ISNUMBER(MATCH($C29,'[1]Scheduling Worksheet'!$J$1:$J$65536,0)),VLOOKUP($C29,'[1]Scheduling Worksheet'!$J$1:$X$65536,14,FALSE),"")</f>
        <v/>
      </c>
      <c r="M29" s="102"/>
      <c r="N29" s="49"/>
      <c r="O29"/>
      <c r="P29" s="55" t="str">
        <f t="shared" ref="P29:P42" si="7">$B29</f>
        <v>9:30,</v>
      </c>
      <c r="Q29" s="9" t="str">
        <f t="shared" ref="Q29:Q42" si="8">$C29</f>
        <v>Cartwright, Jim</v>
      </c>
      <c r="R29" s="54" t="str">
        <f>IF(ISNUMBER(MATCH($C29,'[1]Scheduling Worksheet'!$K$1:$K$65536,0)),VLOOKUP($C29,'[1]Scheduling Worksheet'!$K$1:$X$65536,13,FALSE),"")</f>
        <v/>
      </c>
      <c r="S29" s="47" t="str">
        <f>IF(ISNUMBER(MATCH($C29,'[1]Scheduling Worksheet'!$L$1:$L$65536,0)),VLOOKUP($C29,'[1]Scheduling Worksheet'!$L$1:$X$65536,12,FALSE),"")</f>
        <v>9:30-EM</v>
      </c>
      <c r="T29" s="47" t="str">
        <f>IF(ISNUMBER(MATCH($C29,'[1]Scheduling Worksheet'!$M$1:$M$65536,0)),VLOOKUP($C29,'[1]Scheduling Worksheet'!$M$1:$X$65536,11,FALSE),"")</f>
        <v/>
      </c>
      <c r="U29" s="47" t="str">
        <f>IF(ISNUMBER(MATCH($C29,'[1]Scheduling Worksheet'!$N$1:$N$65536,0)),VLOOKUP($C29,'[1]Scheduling Worksheet'!$N$1:$X$65536,10,FALSE),"")</f>
        <v>9:30-Lector</v>
      </c>
      <c r="V29" s="47" t="str">
        <f>IF(ISNUMBER(MATCH($C29,'[1]Scheduling Worksheet'!$O$1:$O$65536,0)),VLOOKUP($C29,'[1]Scheduling Worksheet'!$O$1:$X$65536,9,FALSE),"")</f>
        <v/>
      </c>
      <c r="W29" s="51" t="str">
        <f>IF(ISNUMBER(MATCH($C29,'[1]Scheduling Worksheet'!$P$1:$P$65536,0)),VLOOKUP($C29,'[1]Scheduling Worksheet'!$P$1:$X$65536,8,FALSE),"")</f>
        <v>9:30-EM</v>
      </c>
      <c r="X29" s="51" t="str">
        <f>IF(ISNUMBER(MATCH($C29,'[1]Scheduling Worksheet'!$Q$1:$Q$65536,0)),VLOOKUP($C29,'[1]Scheduling Worksheet'!$Q$1:$X$65536,7,FALSE),"")</f>
        <v/>
      </c>
      <c r="Y29" s="47" t="str">
        <f>IF(ISNUMBER(MATCH($C29,'[1]Scheduling Worksheet'!$R$1:$R$65536,0)),VLOOKUP($C29,'[1]Scheduling Worksheet'!$R$1:$X$65536,6,FALSE),"")</f>
        <v/>
      </c>
      <c r="Z29" s="47" t="str">
        <f>IF(ISNUMBER(MATCH($C29,'[1]Scheduling Worksheet'!$S$1:$S$65536,0)),VLOOKUP($C29,'[1]Scheduling Worksheet'!$S$1:$X$65536,5,FALSE),"")</f>
        <v/>
      </c>
      <c r="AA29" s="47" t="str">
        <f>IF(ISNUMBER(MATCH($C29,'[1]Scheduling Worksheet'!$T$1:$T$65536,0)),VLOOKUP($C29,'[1]Scheduling Worksheet'!$T$1:$X$65536,4,FALSE),"")</f>
        <v/>
      </c>
      <c r="AB29" s="47" t="str">
        <f>IF(ISNUMBER(MATCH($C29,'[1]Scheduling Worksheet'!$U$1:$U$65536,0)),VLOOKUP($C29,'[1]Scheduling Worksheet'!$U$1:$X$65536,3,FALSE),"")</f>
        <v/>
      </c>
      <c r="AC29" s="53" t="str">
        <f>IF(ISNUMBER(MATCH($C29,'[1]Scheduling Worksheet'!$V$1:$V$65536,0)),VLOOKUP($C29,'[1]Scheduling Worksheet'!$V$1:$X$65536,3,FALSE),"")</f>
        <v/>
      </c>
      <c r="AD29" s="18"/>
      <c r="AE29" s="33"/>
      <c r="AF29" s="25" t="str">
        <f t="shared" ref="AF29:AF42" si="9">$C29</f>
        <v>Cartwright, Jim</v>
      </c>
      <c r="AG29" s="51" t="str">
        <f t="shared" ref="AG29:AG42" si="10">$B29</f>
        <v>9:30,</v>
      </c>
      <c r="AH29" s="43" t="str">
        <f>IF(ISNUMBER(MATCH($C29,[2]LECTORS!$D$1:$D$65546,0)),VLOOKUP($C29,[2]LECTORS!$D$1:$Q$65546,7,FALSE),"")</f>
        <v>512-736-9189</v>
      </c>
      <c r="AI29" s="26" t="str">
        <f>IF($AJ29="y",IF(ISNUMBER(MATCH($C29,[2]LECTORS!$D$1:$D$65546,0)),VLOOKUP($C29,[2]LECTORS!$D$1:$Q$65546,6,FALSE),""),"")</f>
        <v>jim-cartwright@sbcglobal.net</v>
      </c>
      <c r="AJ29" s="27" t="s">
        <v>45</v>
      </c>
      <c r="AK29" s="16">
        <f t="shared" ref="AK29:AK42" si="11">COUNTIF($E29:$AE29,"*-Lector")</f>
        <v>2</v>
      </c>
      <c r="AL29" s="14" t="str">
        <f>IF(ISNUMBER(MATCH($C29,[2]LECTORS!$D$1:$D$65546,0)),VLOOKUP($C29,[2]LECTORS!$D$1:$Q$65546,12,FALSE),"")</f>
        <v>8</v>
      </c>
      <c r="AM29" s="16">
        <f t="shared" ref="AM29:AM42" si="12">COUNTIF($E29:$AE29,"*-EM")+AK29</f>
        <v>6</v>
      </c>
      <c r="AN29" s="13" t="str">
        <f>IF(ISNUMBER(MATCH($C29,[2]LECTORS!$D$1:$D$65546,0)),VLOOKUP($C29,[2]LECTORS!$D$1:$S$65546,14,FALSE),"")</f>
        <v>EM</v>
      </c>
      <c r="AO29" s="14" t="str">
        <f>IF(ISNUMBER(MATCH($C29,[2]LECTORS!$D$1:$D$65546,0)),VLOOKUP($C29,[2]LECTORS!$D$1:$S$65546,15,FALSE),"")</f>
        <v>Schedule with Benilde Rocha</v>
      </c>
      <c r="AP29" s="14">
        <f>IF(ISNUMBER(MATCH($C29,[2]LECTORS!$D$1:$D$65546,0)),VLOOKUP($C29,[2]LECTORS!$D$1:$S$65546,16,FALSE),"")</f>
        <v>0</v>
      </c>
      <c r="AQ29" s="14" t="str">
        <f>IF(ISNUMBER(MATCH($C29,[2]LECTORS!$D$1:$D$65546,0)),VLOOKUP($C29,[2]LECTORS!$D$1:$Q$65546,6,FALSE),"")</f>
        <v>jim-cartwright@sbcglobal.net</v>
      </c>
      <c r="AR29" s="2"/>
      <c r="AS29" s="2"/>
      <c r="BA29" s="4" t="str">
        <f t="shared" ref="BA29:BA41" si="13">IF($AN29="EM",$B29,"LEC")</f>
        <v>9:30,</v>
      </c>
    </row>
    <row r="30" spans="1:53" s="4" customFormat="1" ht="19.95" customHeight="1" x14ac:dyDescent="0.25">
      <c r="A30" s="76">
        <f>_xlfn.XLOOKUP(C30,[2]LECTORS!$D:$D,[2]LECTORS!$Q:$Q,"")</f>
        <v>0</v>
      </c>
      <c r="B30" s="43" t="str">
        <f>IF(ISNUMBER(MATCH($C30,[2]LECTORS!$D$1:$D$65546,0)),VLOOKUP($C30,[2]LECTORS!$D$1:$Q$65546,11,FALSE),"")</f>
        <v>9:30, 11:15,</v>
      </c>
      <c r="C30" s="26" t="s">
        <v>78</v>
      </c>
      <c r="D30" s="103" t="str">
        <f>IF(ISNUMBER(MATCH($C30,'[1]Scheduling Worksheet'!$B$1:$B$65536,0)),VLOOKUP($C30,'[1]Scheduling Worksheet'!$B$1:$X$65536,22,FALSE),"")</f>
        <v/>
      </c>
      <c r="E30" s="47" t="str">
        <f>IF(ISNUMBER(MATCH($C30,'[1]Scheduling Worksheet'!$C$1:$C$65536,0)),VLOOKUP($C30,'[1]Scheduling Worksheet'!$C$1:$X$65536,21,FALSE),"")</f>
        <v/>
      </c>
      <c r="F30" s="47" t="str">
        <f>IF(ISNUMBER(MATCH($C30,'[1]Scheduling Worksheet'!$D$1:$D$65536,0)),VLOOKUP($C30,'[1]Scheduling Worksheet'!$D$1:$X$65536,20,FALSE),"")</f>
        <v/>
      </c>
      <c r="G30" s="47" t="str">
        <f>IF(ISNUMBER(MATCH($C30,'[1]Scheduling Worksheet'!$E$1:$E$65536,0)),VLOOKUP($C30,'[1]Scheduling Worksheet'!$E$1:$X$65536,19,FALSE),"")</f>
        <v>9:30-Lector</v>
      </c>
      <c r="H30" s="47" t="str">
        <f>IF(ISNUMBER(MATCH($C30,'[1]Scheduling Worksheet'!$F$1:$F$65536,0)),VLOOKUP($C30,'[1]Scheduling Worksheet'!$F$1:$X$65536,19,FALSE),"")</f>
        <v/>
      </c>
      <c r="I30" s="47" t="str">
        <f>IF(ISNUMBER(MATCH($C30,'[1]Scheduling Worksheet'!$G$1:$G$65536,0)),VLOOKUP($C30,'[1]Scheduling Worksheet'!$G$1:$X$65536,17,FALSE),"")</f>
        <v/>
      </c>
      <c r="J30" s="47" t="str">
        <f>IF(ISNUMBER(MATCH($C30,'[1]Scheduling Worksheet'!$H$1:$H$65536,0)),VLOOKUP($C30,'[1]Scheduling Worksheet'!$H$1:$X$65536,16,FALSE),"")</f>
        <v/>
      </c>
      <c r="K30" s="47" t="str">
        <f>IF(ISNUMBER(MATCH($C30,'[1]Scheduling Worksheet'!$I$1:$I$65536,0)),VLOOKUP($C30,'[1]Scheduling Worksheet'!$I$1:$X$65536,15,FALSE),"")</f>
        <v/>
      </c>
      <c r="L30" s="47" t="str">
        <f>IF(ISNUMBER(MATCH($C30,'[1]Scheduling Worksheet'!$J$1:$J$65536,0)),VLOOKUP($C30,'[1]Scheduling Worksheet'!$J$1:$X$65536,14,FALSE),"")</f>
        <v/>
      </c>
      <c r="M30" s="102"/>
      <c r="N30" s="49"/>
      <c r="O30"/>
      <c r="P30" s="55" t="str">
        <f t="shared" si="7"/>
        <v>9:30, 11:15,</v>
      </c>
      <c r="Q30" s="9" t="str">
        <f t="shared" si="8"/>
        <v>Gonzalez, Mary</v>
      </c>
      <c r="R30" s="54" t="str">
        <f>IF(ISNUMBER(MATCH($C30,'[1]Scheduling Worksheet'!$K$1:$K$65536,0)),VLOOKUP($C30,'[1]Scheduling Worksheet'!$K$1:$X$65536,13,FALSE),"")</f>
        <v/>
      </c>
      <c r="S30" s="47" t="str">
        <f>IF(ISNUMBER(MATCH($C30,'[1]Scheduling Worksheet'!$L$1:$L$65536,0)),VLOOKUP($C30,'[1]Scheduling Worksheet'!$L$1:$X$65536,12,FALSE),"")</f>
        <v/>
      </c>
      <c r="T30" s="47" t="str">
        <f>IF(ISNUMBER(MATCH($C30,'[1]Scheduling Worksheet'!$M$1:$M$65536,0)),VLOOKUP($C30,'[1]Scheduling Worksheet'!$M$1:$X$65536,11,FALSE),"")</f>
        <v/>
      </c>
      <c r="U30" s="47" t="str">
        <f>IF(ISNUMBER(MATCH($C30,'[1]Scheduling Worksheet'!$N$1:$N$65536,0)),VLOOKUP($C30,'[1]Scheduling Worksheet'!$N$1:$X$65536,10,FALSE),"")</f>
        <v>9:30-Lector</v>
      </c>
      <c r="V30" s="47" t="str">
        <f>IF(ISNUMBER(MATCH($C30,'[1]Scheduling Worksheet'!$O$1:$O$65536,0)),VLOOKUP($C30,'[1]Scheduling Worksheet'!$O$1:$X$65536,9,FALSE),"")</f>
        <v/>
      </c>
      <c r="W30" s="51" t="str">
        <f>IF(ISNUMBER(MATCH($C30,'[1]Scheduling Worksheet'!$P$1:$P$65536,0)),VLOOKUP($C30,'[1]Scheduling Worksheet'!$P$1:$X$65536,8,FALSE),"")</f>
        <v/>
      </c>
      <c r="X30" s="51" t="str">
        <f>IF(ISNUMBER(MATCH($C30,'[1]Scheduling Worksheet'!$Q$1:$Q$65536,0)),VLOOKUP($C30,'[1]Scheduling Worksheet'!$Q$1:$X$65536,7,FALSE),"")</f>
        <v/>
      </c>
      <c r="Y30" s="47" t="str">
        <f>IF(ISNUMBER(MATCH($C30,'[1]Scheduling Worksheet'!$R$1:$R$65536,0)),VLOOKUP($C30,'[1]Scheduling Worksheet'!$R$1:$X$65536,6,FALSE),"")</f>
        <v/>
      </c>
      <c r="Z30" s="47" t="str">
        <f>IF(ISNUMBER(MATCH($C30,'[1]Scheduling Worksheet'!$S$1:$S$65536,0)),VLOOKUP($C30,'[1]Scheduling Worksheet'!$S$1:$X$65536,5,FALSE),"")</f>
        <v/>
      </c>
      <c r="AA30" s="47" t="str">
        <f>IF(ISNUMBER(MATCH($C30,'[1]Scheduling Worksheet'!$T$1:$T$65536,0)),VLOOKUP($C30,'[1]Scheduling Worksheet'!$T$1:$X$65536,4,FALSE),"")</f>
        <v/>
      </c>
      <c r="AB30" s="47" t="str">
        <f>IF(ISNUMBER(MATCH($C30,'[1]Scheduling Worksheet'!$U$1:$U$65536,0)),VLOOKUP($C30,'[1]Scheduling Worksheet'!$U$1:$X$65536,3,FALSE),"")</f>
        <v/>
      </c>
      <c r="AC30" s="53" t="str">
        <f>IF(ISNUMBER(MATCH($C30,'[1]Scheduling Worksheet'!$V$1:$V$65536,0)),VLOOKUP($C30,'[1]Scheduling Worksheet'!$V$1:$X$65536,3,FALSE),"")</f>
        <v/>
      </c>
      <c r="AD30" s="18"/>
      <c r="AE30" s="33"/>
      <c r="AF30" s="25" t="str">
        <f t="shared" si="9"/>
        <v>Gonzalez, Mary</v>
      </c>
      <c r="AG30" s="51" t="str">
        <f t="shared" si="10"/>
        <v>9:30, 11:15,</v>
      </c>
      <c r="AH30" s="43" t="str">
        <f>IF(ISNUMBER(MATCH($C30,[2]LECTORS!$D$1:$D$65546,0)),VLOOKUP($C30,[2]LECTORS!$D$1:$Q$65546,7,FALSE),"")</f>
        <v>512-426-3346</v>
      </c>
      <c r="AI30" s="26" t="str">
        <f>IF($AJ30="y",IF(ISNUMBER(MATCH($C30,[2]LECTORS!$D$1:$D$65546,0)),VLOOKUP($C30,[2]LECTORS!$D$1:$Q$65546,6,FALSE),""),"")</f>
        <v>mpg4418@gmail.com</v>
      </c>
      <c r="AJ30" s="27" t="s">
        <v>45</v>
      </c>
      <c r="AK30" s="16">
        <f t="shared" si="11"/>
        <v>2</v>
      </c>
      <c r="AL30" s="14" t="str">
        <f>IF(ISNUMBER(MATCH($C30,[2]LECTORS!$D$1:$D$65546,0)),VLOOKUP($C30,[2]LECTORS!$D$1:$Q$65546,12,FALSE),"")</f>
        <v>s</v>
      </c>
      <c r="AM30" s="16">
        <f t="shared" si="12"/>
        <v>2</v>
      </c>
      <c r="AN30" s="13">
        <f>IF(ISNUMBER(MATCH($C30,[2]LECTORS!$D$1:$D$65546,0)),VLOOKUP($C30,[2]LECTORS!$D$1:$S$65546,14,FALSE),"")</f>
        <v>0</v>
      </c>
      <c r="AO30" s="14">
        <f>IF(ISNUMBER(MATCH($C30,[2]LECTORS!$D$1:$D$65546,0)),VLOOKUP($C30,[2]LECTORS!$D$1:$S$65546,15,FALSE),"")</f>
        <v>0</v>
      </c>
      <c r="AP30" s="14">
        <f>IF(ISNUMBER(MATCH($C30,[2]LECTORS!$D$1:$D$65546,0)),VLOOKUP($C30,[2]LECTORS!$D$1:$S$65546,16,FALSE),"")</f>
        <v>0</v>
      </c>
      <c r="AQ30" s="14" t="str">
        <f>IF(ISNUMBER(MATCH($C30,[2]LECTORS!$D$1:$D$65546,0)),VLOOKUP($C30,[2]LECTORS!$D$1:$Q$65546,6,FALSE),"")</f>
        <v>mpg4418@gmail.com</v>
      </c>
      <c r="AR30" s="2"/>
      <c r="AS30" s="2"/>
      <c r="BA30" s="4" t="str">
        <f t="shared" si="13"/>
        <v>LEC</v>
      </c>
    </row>
    <row r="31" spans="1:53" s="4" customFormat="1" ht="19.95" customHeight="1" x14ac:dyDescent="0.25">
      <c r="A31" s="76">
        <f>_xlfn.XLOOKUP(C31,[2]LECTORS!$D:$D,[2]LECTORS!$Q:$Q,"")</f>
        <v>0</v>
      </c>
      <c r="B31" s="43" t="str">
        <f>IF(ISNUMBER(MATCH($C31,[2]LECTORS!$D$1:$D$65546,0)),VLOOKUP($C31,[2]LECTORS!$D$1:$Q$65546,11,FALSE),"")</f>
        <v>9:30, 11:15, 5</v>
      </c>
      <c r="C31" s="26" t="s">
        <v>75</v>
      </c>
      <c r="D31" s="103" t="str">
        <f>IF(ISNUMBER(MATCH($C31,'[1]Scheduling Worksheet'!$B$1:$B$65536,0)),VLOOKUP($C31,'[1]Scheduling Worksheet'!$B$1:$X$65536,22,FALSE),"")</f>
        <v/>
      </c>
      <c r="E31" s="47" t="str">
        <f>IF(ISNUMBER(MATCH($C31,'[1]Scheduling Worksheet'!$C$1:$C$65536,0)),VLOOKUP($C31,'[1]Scheduling Worksheet'!$C$1:$X$65536,21,FALSE),"")</f>
        <v/>
      </c>
      <c r="F31" s="47" t="str">
        <f>IF(ISNUMBER(MATCH($C31,'[1]Scheduling Worksheet'!$D$1:$D$65536,0)),VLOOKUP($C31,'[1]Scheduling Worksheet'!$D$1:$X$65536,20,FALSE),"")</f>
        <v/>
      </c>
      <c r="G31" s="47" t="str">
        <f>IF(ISNUMBER(MATCH($C31,'[1]Scheduling Worksheet'!$E$1:$E$65536,0)),VLOOKUP($C31,'[1]Scheduling Worksheet'!$E$1:$X$65536,19,FALSE),"")</f>
        <v/>
      </c>
      <c r="H31" s="47" t="str">
        <f>IF(ISNUMBER(MATCH($C31,'[1]Scheduling Worksheet'!$F$1:$F$65536,0)),VLOOKUP($C31,'[1]Scheduling Worksheet'!$F$1:$X$65536,19,FALSE),"")</f>
        <v/>
      </c>
      <c r="I31" s="47" t="str">
        <f>IF(ISNUMBER(MATCH($C31,'[1]Scheduling Worksheet'!$G$1:$G$65536,0)),VLOOKUP($C31,'[1]Scheduling Worksheet'!$G$1:$X$65536,17,FALSE),"")</f>
        <v/>
      </c>
      <c r="J31" s="47" t="str">
        <f>IF(ISNUMBER(MATCH($C31,'[1]Scheduling Worksheet'!$H$1:$H$65536,0)),VLOOKUP($C31,'[1]Scheduling Worksheet'!$H$1:$X$65536,16,FALSE),"")</f>
        <v/>
      </c>
      <c r="K31" s="47" t="str">
        <f>IF(ISNUMBER(MATCH($C31,'[1]Scheduling Worksheet'!$I$1:$I$65536,0)),VLOOKUP($C31,'[1]Scheduling Worksheet'!$I$1:$X$65536,15,FALSE),"")</f>
        <v>9:30-Lector</v>
      </c>
      <c r="L31" s="47" t="str">
        <f>IF(ISNUMBER(MATCH($C31,'[1]Scheduling Worksheet'!$J$1:$J$65536,0)),VLOOKUP($C31,'[1]Scheduling Worksheet'!$J$1:$X$65536,14,FALSE),"")</f>
        <v/>
      </c>
      <c r="M31" s="102"/>
      <c r="N31" s="49"/>
      <c r="O31"/>
      <c r="P31" s="55" t="str">
        <f t="shared" si="7"/>
        <v>9:30, 11:15, 5</v>
      </c>
      <c r="Q31" s="9" t="str">
        <f t="shared" si="8"/>
        <v>Tucker, Cindy</v>
      </c>
      <c r="R31" s="54" t="str">
        <f>IF(ISNUMBER(MATCH($C31,'[1]Scheduling Worksheet'!$K$1:$K$65536,0)),VLOOKUP($C31,'[1]Scheduling Worksheet'!$K$1:$X$65536,13,FALSE),"")</f>
        <v/>
      </c>
      <c r="S31" s="47" t="str">
        <f>IF(ISNUMBER(MATCH($C31,'[1]Scheduling Worksheet'!$L$1:$L$65536,0)),VLOOKUP($C31,'[1]Scheduling Worksheet'!$L$1:$X$65536,12,FALSE),"")</f>
        <v/>
      </c>
      <c r="T31" s="47" t="str">
        <f>IF(ISNUMBER(MATCH($C31,'[1]Scheduling Worksheet'!$M$1:$M$65536,0)),VLOOKUP($C31,'[1]Scheduling Worksheet'!$M$1:$X$65536,11,FALSE),"")</f>
        <v/>
      </c>
      <c r="U31" s="47" t="str">
        <f>IF(ISNUMBER(MATCH($C31,'[1]Scheduling Worksheet'!$N$1:$N$65536,0)),VLOOKUP($C31,'[1]Scheduling Worksheet'!$N$1:$X$65536,10,FALSE),"")</f>
        <v/>
      </c>
      <c r="V31" s="47" t="str">
        <f>IF(ISNUMBER(MATCH($C31,'[1]Scheduling Worksheet'!$O$1:$O$65536,0)),VLOOKUP($C31,'[1]Scheduling Worksheet'!$O$1:$X$65536,9,FALSE),"")</f>
        <v/>
      </c>
      <c r="W31" s="51" t="str">
        <f>IF(ISNUMBER(MATCH($C31,'[1]Scheduling Worksheet'!$P$1:$P$65536,0)),VLOOKUP($C31,'[1]Scheduling Worksheet'!$P$1:$X$65536,8,FALSE),"")</f>
        <v/>
      </c>
      <c r="X31" s="51" t="str">
        <f>IF(ISNUMBER(MATCH($C31,'[1]Scheduling Worksheet'!$Q$1:$Q$65536,0)),VLOOKUP($C31,'[1]Scheduling Worksheet'!$Q$1:$X$65536,7,FALSE),"")</f>
        <v/>
      </c>
      <c r="Y31" s="47" t="str">
        <f>IF(ISNUMBER(MATCH($C31,'[1]Scheduling Worksheet'!$R$1:$R$65536,0)),VLOOKUP($C31,'[1]Scheduling Worksheet'!$R$1:$X$65536,6,FALSE),"")</f>
        <v/>
      </c>
      <c r="Z31" s="47" t="str">
        <f>IF(ISNUMBER(MATCH($C31,'[1]Scheduling Worksheet'!$S$1:$S$65536,0)),VLOOKUP($C31,'[1]Scheduling Worksheet'!$S$1:$X$65536,5,FALSE),"")</f>
        <v>9:30-Lector</v>
      </c>
      <c r="AA31" s="47" t="str">
        <f>IF(ISNUMBER(MATCH($C31,'[1]Scheduling Worksheet'!$T$1:$T$65536,0)),VLOOKUP($C31,'[1]Scheduling Worksheet'!$T$1:$X$65536,4,FALSE),"")</f>
        <v/>
      </c>
      <c r="AB31" s="47" t="str">
        <f>IF(ISNUMBER(MATCH($C31,'[1]Scheduling Worksheet'!$U$1:$U$65536,0)),VLOOKUP($C31,'[1]Scheduling Worksheet'!$U$1:$X$65536,3,FALSE),"")</f>
        <v/>
      </c>
      <c r="AC31" s="53" t="str">
        <f>IF(ISNUMBER(MATCH($C31,'[1]Scheduling Worksheet'!$V$1:$V$65536,0)),VLOOKUP($C31,'[1]Scheduling Worksheet'!$V$1:$X$65536,3,FALSE),"")</f>
        <v/>
      </c>
      <c r="AD31" s="18"/>
      <c r="AE31" s="33"/>
      <c r="AF31" s="25" t="str">
        <f t="shared" si="9"/>
        <v>Tucker, Cindy</v>
      </c>
      <c r="AG31" s="51" t="str">
        <f t="shared" si="10"/>
        <v>9:30, 11:15, 5</v>
      </c>
      <c r="AH31" s="43" t="str">
        <f>IF(ISNUMBER(MATCH($C31,[2]LECTORS!$D$1:$D$65546,0)),VLOOKUP($C31,[2]LECTORS!$D$1:$Q$65546,7,FALSE),"")</f>
        <v>512-731-8075</v>
      </c>
      <c r="AI31" s="26" t="str">
        <f>IF($AJ31="y",IF(ISNUMBER(MATCH($C31,[2]LECTORS!$D$1:$D$65546,0)),VLOOKUP($C31,[2]LECTORS!$D$1:$Q$65546,6,FALSE),""),"")</f>
        <v>tuckercindya@gmail.com</v>
      </c>
      <c r="AJ31" s="27" t="s">
        <v>45</v>
      </c>
      <c r="AK31" s="16">
        <f t="shared" si="11"/>
        <v>2</v>
      </c>
      <c r="AL31" s="14" t="str">
        <f>IF(ISNUMBER(MATCH($C31,[2]LECTORS!$D$1:$D$65546,0)),VLOOKUP($C31,[2]LECTORS!$D$1:$Q$65546,12,FALSE),"")</f>
        <v>s</v>
      </c>
      <c r="AM31" s="16">
        <f t="shared" si="12"/>
        <v>2</v>
      </c>
      <c r="AN31" s="13">
        <f>IF(ISNUMBER(MATCH($C31,[2]LECTORS!$D$1:$D$65546,0)),VLOOKUP($C31,[2]LECTORS!$D$1:$S$65546,14,FALSE),"")</f>
        <v>0</v>
      </c>
      <c r="AO31" s="14" t="str">
        <f>IF(ISNUMBER(MATCH($C31,[2]LECTORS!$D$1:$D$65546,0)),VLOOKUP($C31,[2]LECTORS!$D$1:$S$65546,15,FALSE),"")</f>
        <v>Only schedule as Lector</v>
      </c>
      <c r="AP31" s="14">
        <f>IF(ISNUMBER(MATCH($C31,[2]LECTORS!$D$1:$D$65546,0)),VLOOKUP($C31,[2]LECTORS!$D$1:$S$65546,16,FALSE),"")</f>
        <v>0</v>
      </c>
      <c r="AQ31" s="14" t="str">
        <f>IF(ISNUMBER(MATCH($C31,[2]LECTORS!$D$1:$D$65546,0)),VLOOKUP($C31,[2]LECTORS!$D$1:$Q$65546,6,FALSE),"")</f>
        <v>tuckercindya@gmail.com</v>
      </c>
      <c r="AR31" s="2"/>
      <c r="AS31" s="2"/>
      <c r="BA31" s="4" t="str">
        <f t="shared" si="13"/>
        <v>LEC</v>
      </c>
    </row>
    <row r="32" spans="1:53" s="4" customFormat="1" ht="19.95" customHeight="1" x14ac:dyDescent="0.25">
      <c r="A32" s="76">
        <f>_xlfn.XLOOKUP(C32,[2]LECTORS!$D:$D,[2]LECTORS!$Q:$Q,"")</f>
        <v>0</v>
      </c>
      <c r="B32" s="43" t="str">
        <f>IF(ISNUMBER(MATCH($C32,[2]LECTORS!$D$1:$D$65546,0)),VLOOKUP($C32,[2]LECTORS!$D$1:$Q$65546,11,FALSE),"")</f>
        <v>9:30, 7:30, 11:15, Vg, 5</v>
      </c>
      <c r="C32" s="11" t="s">
        <v>29</v>
      </c>
      <c r="D32" s="103" t="str">
        <f>IF(ISNUMBER(MATCH($C32,'[1]Scheduling Worksheet'!$B$1:$B$65536,0)),VLOOKUP($C32,'[1]Scheduling Worksheet'!$B$1:$X$65536,22,FALSE),"")</f>
        <v/>
      </c>
      <c r="E32" s="47" t="str">
        <f>IF(ISNUMBER(MATCH($C32,'[1]Scheduling Worksheet'!$C$1:$C$65536,0)),VLOOKUP($C32,'[1]Scheduling Worksheet'!$C$1:$X$65536,21,FALSE),"")</f>
        <v/>
      </c>
      <c r="F32" s="47" t="str">
        <f>IF(ISNUMBER(MATCH($C32,'[1]Scheduling Worksheet'!$D$1:$D$65536,0)),VLOOKUP($C32,'[1]Scheduling Worksheet'!$D$1:$X$65536,20,FALSE),"")</f>
        <v/>
      </c>
      <c r="G32" s="47" t="str">
        <f>IF(ISNUMBER(MATCH($C32,'[1]Scheduling Worksheet'!$E$1:$E$65536,0)),VLOOKUP($C32,'[1]Scheduling Worksheet'!$E$1:$X$65536,19,FALSE),"")</f>
        <v>5:00-Lector</v>
      </c>
      <c r="H32" s="47" t="str">
        <f>IF(ISNUMBER(MATCH($C32,'[1]Scheduling Worksheet'!$F$1:$F$65536,0)),VLOOKUP($C32,'[1]Scheduling Worksheet'!$F$1:$X$65536,19,FALSE),"")</f>
        <v/>
      </c>
      <c r="I32" s="51" t="str">
        <f>IF(ISNUMBER(MATCH($C32,'[1]Scheduling Worksheet'!$G$1:$G$65536,0)),VLOOKUP($C32,'[1]Scheduling Worksheet'!$G$1:$X$65536,17,FALSE),"")</f>
        <v/>
      </c>
      <c r="J32" s="47" t="str">
        <f>IF(ISNUMBER(MATCH($C32,'[1]Scheduling Worksheet'!$H$1:$H$65536,0)),VLOOKUP($C32,'[1]Scheduling Worksheet'!$H$1:$X$65536,16,FALSE),"")</f>
        <v/>
      </c>
      <c r="K32" s="47" t="str">
        <f>IF(ISNUMBER(MATCH($C32,'[1]Scheduling Worksheet'!$I$1:$I$65536,0)),VLOOKUP($C32,'[1]Scheduling Worksheet'!$I$1:$X$65536,15,FALSE),"")</f>
        <v/>
      </c>
      <c r="L32" s="47" t="str">
        <f>IF(ISNUMBER(MATCH($C32,'[1]Scheduling Worksheet'!$J$1:$J$65536,0)),VLOOKUP($C32,'[1]Scheduling Worksheet'!$J$1:$X$65536,14,FALSE),"")</f>
        <v/>
      </c>
      <c r="M32" s="102"/>
      <c r="N32" s="49"/>
      <c r="O32"/>
      <c r="P32" s="55" t="str">
        <f t="shared" si="7"/>
        <v>9:30, 7:30, 11:15, Vg, 5</v>
      </c>
      <c r="Q32" s="9" t="str">
        <f t="shared" si="8"/>
        <v>Reyes, Ellen</v>
      </c>
      <c r="R32" s="54" t="str">
        <f>IF(ISNUMBER(MATCH($C32,'[1]Scheduling Worksheet'!$K$1:$K$65536,0)),VLOOKUP($C32,'[1]Scheduling Worksheet'!$K$1:$X$65536,13,FALSE),"")</f>
        <v/>
      </c>
      <c r="S32" s="47" t="str">
        <f>IF(ISNUMBER(MATCH($C32,'[1]Scheduling Worksheet'!$L$1:$L$65536,0)),VLOOKUP($C32,'[1]Scheduling Worksheet'!$L$1:$X$65536,12,FALSE),"")</f>
        <v>9:30-Lector</v>
      </c>
      <c r="T32" s="47" t="str">
        <f>IF(ISNUMBER(MATCH($C32,'[1]Scheduling Worksheet'!$M$1:$M$65536,0)),VLOOKUP($C32,'[1]Scheduling Worksheet'!$M$1:$X$65536,11,FALSE),"")</f>
        <v/>
      </c>
      <c r="U32" s="47" t="str">
        <f>IF(ISNUMBER(MATCH($C32,'[1]Scheduling Worksheet'!$N$1:$N$65536,0)),VLOOKUP($C32,'[1]Scheduling Worksheet'!$N$1:$X$65536,10,FALSE),"")</f>
        <v/>
      </c>
      <c r="V32" s="47" t="str">
        <f>IF(ISNUMBER(MATCH($C32,'[1]Scheduling Worksheet'!$O$1:$O$65536,0)),VLOOKUP($C32,'[1]Scheduling Worksheet'!$O$1:$X$65536,9,FALSE),"")</f>
        <v/>
      </c>
      <c r="W32" s="51" t="str">
        <f>IF(ISNUMBER(MATCH($C32,'[1]Scheduling Worksheet'!$P$1:$P$65536,0)),VLOOKUP($C32,'[1]Scheduling Worksheet'!$P$1:$X$65536,8,FALSE),"")</f>
        <v/>
      </c>
      <c r="X32" s="51" t="str">
        <f>IF(ISNUMBER(MATCH($C32,'[1]Scheduling Worksheet'!$Q$1:$Q$65536,0)),VLOOKUP($C32,'[1]Scheduling Worksheet'!$Q$1:$X$65536,7,FALSE),"")</f>
        <v/>
      </c>
      <c r="Y32" s="47" t="str">
        <f>IF(ISNUMBER(MATCH($C32,'[1]Scheduling Worksheet'!$R$1:$R$65536,0)),VLOOKUP($C32,'[1]Scheduling Worksheet'!$R$1:$X$65536,6,FALSE),"")</f>
        <v/>
      </c>
      <c r="Z32" s="47" t="str">
        <f>IF(ISNUMBER(MATCH($C32,'[1]Scheduling Worksheet'!$S$1:$S$65536,0)),VLOOKUP($C32,'[1]Scheduling Worksheet'!$S$1:$X$65536,5,FALSE),"")</f>
        <v/>
      </c>
      <c r="AA32" s="47" t="str">
        <f>IF(ISNUMBER(MATCH($C32,'[1]Scheduling Worksheet'!$T$1:$T$65536,0)),VLOOKUP($C32,'[1]Scheduling Worksheet'!$T$1:$X$65536,4,FALSE),"")</f>
        <v/>
      </c>
      <c r="AB32" s="47" t="str">
        <f>IF(ISNUMBER(MATCH($C32,'[1]Scheduling Worksheet'!$U$1:$U$65536,0)),VLOOKUP($C32,'[1]Scheduling Worksheet'!$U$1:$X$65536,3,FALSE),"")</f>
        <v/>
      </c>
      <c r="AC32" s="53" t="str">
        <f>IF(ISNUMBER(MATCH($C32,'[1]Scheduling Worksheet'!$V$1:$V$65536,0)),VLOOKUP($C32,'[1]Scheduling Worksheet'!$V$1:$X$65536,3,FALSE),"")</f>
        <v/>
      </c>
      <c r="AD32" s="18"/>
      <c r="AE32" s="33"/>
      <c r="AF32" s="25" t="str">
        <f t="shared" si="9"/>
        <v>Reyes, Ellen</v>
      </c>
      <c r="AG32" s="51" t="str">
        <f t="shared" si="10"/>
        <v>9:30, 7:30, 11:15, Vg, 5</v>
      </c>
      <c r="AH32" s="43" t="str">
        <f>IF(ISNUMBER(MATCH($C32,[2]LECTORS!$D$1:$D$65546,0)),VLOOKUP($C32,[2]LECTORS!$D$1:$Q$65546,7,FALSE),"")</f>
        <v>512-293-9690</v>
      </c>
      <c r="AI32" s="26" t="str">
        <f>IF($AJ32="y",IF(ISNUMBER(MATCH($C32,[2]LECTORS!$D$1:$D$65546,0)),VLOOKUP($C32,[2]LECTORS!$D$1:$Q$65546,6,FALSE),""),"")</f>
        <v>eelnreyes@yahoo.com</v>
      </c>
      <c r="AJ32" s="27" t="s">
        <v>45</v>
      </c>
      <c r="AK32" s="16">
        <f t="shared" si="11"/>
        <v>2</v>
      </c>
      <c r="AL32" s="14">
        <f>IF(ISNUMBER(MATCH($C32,[2]LECTORS!$D$1:$D$65546,0)),VLOOKUP($C32,[2]LECTORS!$D$1:$Q$65546,12,FALSE),"")</f>
        <v>8</v>
      </c>
      <c r="AM32" s="16">
        <f t="shared" si="12"/>
        <v>2</v>
      </c>
      <c r="AN32" s="13">
        <f>IF(ISNUMBER(MATCH($C32,[2]LECTORS!$D$1:$D$65546,0)),VLOOKUP($C32,[2]LECTORS!$D$1:$S$65546,14,FALSE),"")</f>
        <v>0</v>
      </c>
      <c r="AO32" s="14" t="str">
        <f>IF(ISNUMBER(MATCH($C32,[2]LECTORS!$D$1:$D$65546,0)),VLOOKUP($C32,[2]LECTORS!$D$1:$S$65546,15,FALSE),"")</f>
        <v>Can do 7:30 once a month</v>
      </c>
      <c r="AP32" s="14">
        <f>IF(ISNUMBER(MATCH($C32,[2]LECTORS!$D$1:$D$65546,0)),VLOOKUP($C32,[2]LECTORS!$D$1:$S$65546,16,FALSE),"")</f>
        <v>0</v>
      </c>
      <c r="AQ32" s="14" t="str">
        <f>IF(ISNUMBER(MATCH($C32,[2]LECTORS!$D$1:$D$65546,0)),VLOOKUP($C32,[2]LECTORS!$D$1:$Q$65546,6,FALSE),"")</f>
        <v>eelnreyes@yahoo.com</v>
      </c>
      <c r="AR32" s="2"/>
      <c r="AS32" s="2"/>
      <c r="BA32" s="4" t="str">
        <f t="shared" si="13"/>
        <v>LEC</v>
      </c>
    </row>
    <row r="33" spans="1:84" s="4" customFormat="1" ht="20.399999999999999" customHeight="1" x14ac:dyDescent="0.25">
      <c r="A33" s="76">
        <f>_xlfn.XLOOKUP(C33,[2]LECTORS!$D:$D,[2]LECTORS!$Q:$Q,"")</f>
        <v>0</v>
      </c>
      <c r="B33" s="63" t="str">
        <f>IF(ISNUMBER(MATCH($C33,[2]LECTORS!$D$1:$D$65546,0)),VLOOKUP($C33,[2]LECTORS!$D$1:$Q$65546,11,FALSE),"")</f>
        <v>9:30,</v>
      </c>
      <c r="C33" s="101" t="s">
        <v>76</v>
      </c>
      <c r="D33" s="103" t="str">
        <f>IF(ISNUMBER(MATCH($C33,'[1]Scheduling Worksheet'!$B$1:$B$65536,0)),VLOOKUP($C33,'[1]Scheduling Worksheet'!$B$1:$X$65536,22,FALSE),"")</f>
        <v/>
      </c>
      <c r="E33" s="48" t="str">
        <f>IF(ISNUMBER(MATCH($C33,'[1]Scheduling Worksheet'!$C$1:$C$65536,0)),VLOOKUP($C33,'[1]Scheduling Worksheet'!$C$1:$X$65536,21,FALSE),"")</f>
        <v/>
      </c>
      <c r="F33" s="48" t="str">
        <f>IF(ISNUMBER(MATCH($C33,'[1]Scheduling Worksheet'!$D$1:$D$65536,0)),VLOOKUP($C33,'[1]Scheduling Worksheet'!$D$1:$X$65536,20,FALSE),"")</f>
        <v/>
      </c>
      <c r="G33" s="47" t="str">
        <f>IF(ISNUMBER(MATCH($C33,'[1]Scheduling Worksheet'!$E$1:$E$65536,0)),VLOOKUP($C33,'[1]Scheduling Worksheet'!$E$1:$X$65536,19,FALSE),"")</f>
        <v/>
      </c>
      <c r="H33" s="47" t="str">
        <f>IF(ISNUMBER(MATCH($C33,'[1]Scheduling Worksheet'!$F$1:$F$65536,0)),VLOOKUP($C33,'[1]Scheduling Worksheet'!$F$1:$X$65536,19,FALSE),"")</f>
        <v/>
      </c>
      <c r="I33" s="48" t="str">
        <f>IF(ISNUMBER(MATCH($C33,'[1]Scheduling Worksheet'!$G$1:$G$65536,0)),VLOOKUP($C33,'[1]Scheduling Worksheet'!$G$1:$X$65536,17,FALSE),"")</f>
        <v/>
      </c>
      <c r="J33" s="47" t="str">
        <f>IF(ISNUMBER(MATCH($C33,'[1]Scheduling Worksheet'!$H$1:$H$65536,0)),VLOOKUP($C33,'[1]Scheduling Worksheet'!$H$1:$X$65536,16,FALSE),"")</f>
        <v/>
      </c>
      <c r="K33" s="47" t="str">
        <f>IF(ISNUMBER(MATCH($C33,'[1]Scheduling Worksheet'!$I$1:$I$65536,0)),VLOOKUP($C33,'[1]Scheduling Worksheet'!$I$1:$X$65536,15,FALSE),"")</f>
        <v/>
      </c>
      <c r="L33" s="48" t="str">
        <f>IF(ISNUMBER(MATCH($C33,'[1]Scheduling Worksheet'!$J$1:$J$65536,0)),VLOOKUP($C33,'[1]Scheduling Worksheet'!$J$1:$X$65536,14,FALSE),"")</f>
        <v/>
      </c>
      <c r="M33" s="102"/>
      <c r="N33" s="49"/>
      <c r="O33"/>
      <c r="P33" s="55" t="str">
        <f t="shared" si="7"/>
        <v>9:30,</v>
      </c>
      <c r="Q33" s="9" t="str">
        <f t="shared" si="8"/>
        <v>Muras, Stephanie</v>
      </c>
      <c r="R33" s="54" t="str">
        <f>IF(ISNUMBER(MATCH($C33,'[1]Scheduling Worksheet'!$K$1:$K$65536,0)),VLOOKUP($C33,'[1]Scheduling Worksheet'!$K$1:$X$65536,13,FALSE),"")</f>
        <v>9:30-Lector</v>
      </c>
      <c r="S33" s="48" t="str">
        <f>IF(ISNUMBER(MATCH($C33,'[1]Scheduling Worksheet'!$L$1:$L$65536,0)),VLOOKUP($C33,'[1]Scheduling Worksheet'!$L$1:$X$65536,12,FALSE),"")</f>
        <v/>
      </c>
      <c r="T33" s="47" t="str">
        <f>IF(ISNUMBER(MATCH($C33,'[1]Scheduling Worksheet'!$M$1:$M$65536,0)),VLOOKUP($C33,'[1]Scheduling Worksheet'!$M$1:$X$65536,11,FALSE),"")</f>
        <v/>
      </c>
      <c r="U33" s="48" t="str">
        <f>IF(ISNUMBER(MATCH($C33,'[1]Scheduling Worksheet'!$N$1:$N$65536,0)),VLOOKUP($C33,'[1]Scheduling Worksheet'!$N$1:$X$65536,10,FALSE),"")</f>
        <v/>
      </c>
      <c r="V33" s="47" t="str">
        <f>IF(ISNUMBER(MATCH($C33,'[1]Scheduling Worksheet'!$O$1:$O$65536,0)),VLOOKUP($C33,'[1]Scheduling Worksheet'!$O$1:$X$65536,9,FALSE),"")</f>
        <v/>
      </c>
      <c r="W33" s="51" t="str">
        <f>IF(ISNUMBER(MATCH($C33,'[1]Scheduling Worksheet'!$P$1:$P$65536,0)),VLOOKUP($C33,'[1]Scheduling Worksheet'!$P$1:$X$65536,8,FALSE),"")</f>
        <v/>
      </c>
      <c r="X33" s="51" t="str">
        <f>IF(ISNUMBER(MATCH($C33,'[1]Scheduling Worksheet'!$Q$1:$Q$65536,0)),VLOOKUP($C33,'[1]Scheduling Worksheet'!$Q$1:$X$65536,7,FALSE),"")</f>
        <v/>
      </c>
      <c r="Y33" s="48" t="str">
        <f>IF(ISNUMBER(MATCH($C33,'[1]Scheduling Worksheet'!$R$1:$R$65536,0)),VLOOKUP($C33,'[1]Scheduling Worksheet'!$R$1:$X$65536,6,FALSE),"")</f>
        <v>9:30-Lector</v>
      </c>
      <c r="Z33" s="48" t="str">
        <f>IF(ISNUMBER(MATCH($C33,'[1]Scheduling Worksheet'!$S$1:$S$65536,0)),VLOOKUP($C33,'[1]Scheduling Worksheet'!$S$1:$X$65536,5,FALSE),"")</f>
        <v/>
      </c>
      <c r="AA33" s="47" t="str">
        <f>IF(ISNUMBER(MATCH($C33,'[1]Scheduling Worksheet'!$T$1:$T$65536,0)),VLOOKUP($C33,'[1]Scheduling Worksheet'!$T$1:$X$65536,4,FALSE),"")</f>
        <v/>
      </c>
      <c r="AB33" s="47" t="str">
        <f>IF(ISNUMBER(MATCH($C33,'[1]Scheduling Worksheet'!$U$1:$U$65536,0)),VLOOKUP($C33,'[1]Scheduling Worksheet'!$U$1:$X$65536,3,FALSE),"")</f>
        <v/>
      </c>
      <c r="AC33" s="53" t="str">
        <f>IF(ISNUMBER(MATCH($C33,'[1]Scheduling Worksheet'!$V$1:$V$65536,0)),VLOOKUP($C33,'[1]Scheduling Worksheet'!$V$1:$X$65536,3,FALSE),"")</f>
        <v/>
      </c>
      <c r="AD33" s="18"/>
      <c r="AE33" s="33"/>
      <c r="AF33" s="25" t="str">
        <f t="shared" si="9"/>
        <v>Muras, Stephanie</v>
      </c>
      <c r="AG33" s="51" t="str">
        <f t="shared" si="10"/>
        <v>9:30,</v>
      </c>
      <c r="AH33" s="43" t="str">
        <f>IF(ISNUMBER(MATCH($C33,[2]LECTORS!$D$1:$D$65546,0)),VLOOKUP($C33,[2]LECTORS!$D$1:$Q$65546,7,FALSE),"")</f>
        <v>512-496-3879</v>
      </c>
      <c r="AI33" s="26" t="str">
        <f>IF($AJ33="y",IF(ISNUMBER(MATCH($C33,[2]LECTORS!$D$1:$D$65546,0)),VLOOKUP($C33,[2]LECTORS!$D$1:$Q$65546,6,FALSE),""),"")</f>
        <v>stephanie.muras2011@gmail.com</v>
      </c>
      <c r="AJ33" s="27" t="s">
        <v>45</v>
      </c>
      <c r="AK33" s="16">
        <f t="shared" si="11"/>
        <v>2</v>
      </c>
      <c r="AL33" s="14" t="str">
        <f>IF(ISNUMBER(MATCH($C33,[2]LECTORS!$D$1:$D$65546,0)),VLOOKUP($C33,[2]LECTORS!$D$1:$Q$65546,12,FALSE),"")</f>
        <v>s</v>
      </c>
      <c r="AM33" s="16">
        <f t="shared" si="12"/>
        <v>2</v>
      </c>
      <c r="AN33" s="13">
        <f>IF(ISNUMBER(MATCH($C33,[2]LECTORS!$D$1:$D$65546,0)),VLOOKUP($C33,[2]LECTORS!$D$1:$S$65546,14,FALSE),"")</f>
        <v>0</v>
      </c>
      <c r="AO33" s="14" t="s">
        <v>87</v>
      </c>
      <c r="AP33" s="14">
        <f>IF(ISNUMBER(MATCH($C33,[2]LECTORS!$D$1:$D$65546,0)),VLOOKUP($C33,[2]LECTORS!$D$1:$S$65546,16,FALSE),"")</f>
        <v>0</v>
      </c>
      <c r="AQ33" s="14" t="str">
        <f>IF(ISNUMBER(MATCH($C33,[2]LECTORS!$D$1:$D$65546,0)),VLOOKUP($C33,[2]LECTORS!$D$1:$Q$65546,6,FALSE),"")</f>
        <v>stephanie.muras2011@gmail.com</v>
      </c>
      <c r="AR33" s="2"/>
      <c r="AS33" s="2"/>
      <c r="BA33" s="4" t="str">
        <f t="shared" si="13"/>
        <v>LEC</v>
      </c>
    </row>
    <row r="34" spans="1:84" s="4" customFormat="1" ht="24" customHeight="1" x14ac:dyDescent="0.25">
      <c r="A34" s="76">
        <f>_xlfn.XLOOKUP(C34,[2]LECTORS!$D:$D,[2]LECTORS!$Q:$Q,"")</f>
        <v>0</v>
      </c>
      <c r="B34" s="63" t="str">
        <f>IF(ISNUMBER(MATCH($C34,[2]LECTORS!$D$1:$D$65546,0)),VLOOKUP($C34,[2]LECTORS!$D$1:$Q$65546,11,FALSE),"")</f>
        <v>9:30, 5,</v>
      </c>
      <c r="C34" s="99" t="s">
        <v>25</v>
      </c>
      <c r="D34" s="103" t="str">
        <f>IF(ISNUMBER(MATCH($C34,'[1]Scheduling Worksheet'!$B$1:$B$65536,0)),VLOOKUP($C34,'[1]Scheduling Worksheet'!$B$1:$X$65536,22,FALSE),"")</f>
        <v/>
      </c>
      <c r="E34" s="47" t="str">
        <f>IF(ISNUMBER(MATCH($C34,'[1]Scheduling Worksheet'!$C$1:$C$65536,0)),VLOOKUP($C34,'[1]Scheduling Worksheet'!$C$1:$X$65536,21,FALSE),"")</f>
        <v/>
      </c>
      <c r="F34" s="47" t="str">
        <f>IF(ISNUMBER(MATCH($C34,'[1]Scheduling Worksheet'!$D$1:$D$65536,0)),VLOOKUP($C34,'[1]Scheduling Worksheet'!$D$1:$X$65536,20,FALSE),"")</f>
        <v/>
      </c>
      <c r="G34" s="47" t="str">
        <f>IF(ISNUMBER(MATCH($C34,'[1]Scheduling Worksheet'!$E$1:$E$65536,0)),VLOOKUP($C34,'[1]Scheduling Worksheet'!$E$1:$X$65536,19,FALSE),"")</f>
        <v/>
      </c>
      <c r="H34" s="47" t="str">
        <f>IF(ISNUMBER(MATCH($C34,'[1]Scheduling Worksheet'!$F$1:$F$65536,0)),VLOOKUP($C34,'[1]Scheduling Worksheet'!$F$1:$X$65536,19,FALSE),"")</f>
        <v/>
      </c>
      <c r="I34" s="48" t="str">
        <f>IF(ISNUMBER(MATCH($C34,'[1]Scheduling Worksheet'!$G$1:$G$65536,0)),VLOOKUP($C34,'[1]Scheduling Worksheet'!$G$1:$X$65536,17,FALSE),"")</f>
        <v/>
      </c>
      <c r="J34" s="47" t="str">
        <f>IF(ISNUMBER(MATCH($C34,'[1]Scheduling Worksheet'!$H$1:$H$65536,0)),VLOOKUP($C34,'[1]Scheduling Worksheet'!$H$1:$X$65536,16,FALSE),"")</f>
        <v/>
      </c>
      <c r="K34" s="47" t="str">
        <f>IF(ISNUMBER(MATCH($C34,'[1]Scheduling Worksheet'!$I$1:$I$65536,0)),VLOOKUP($C34,'[1]Scheduling Worksheet'!$I$1:$X$65536,15,FALSE),"")</f>
        <v>9:30-Lector</v>
      </c>
      <c r="L34" s="47" t="str">
        <f>IF(ISNUMBER(MATCH($C34,'[1]Scheduling Worksheet'!$J$1:$J$65536,0)),VLOOKUP($C34,'[1]Scheduling Worksheet'!$J$1:$X$65536,14,FALSE),"")</f>
        <v/>
      </c>
      <c r="M34" s="102"/>
      <c r="N34" s="49"/>
      <c r="O34"/>
      <c r="P34" s="55" t="str">
        <f t="shared" si="7"/>
        <v>9:30, 5,</v>
      </c>
      <c r="Q34" s="9" t="str">
        <f t="shared" si="8"/>
        <v>McCutchen, Mila Rios</v>
      </c>
      <c r="R34" s="54" t="str">
        <f>IF(ISNUMBER(MATCH($C34,'[1]Scheduling Worksheet'!$K$1:$K$65536,0)),VLOOKUP($C34,'[1]Scheduling Worksheet'!$K$1:$X$65536,13,FALSE),"")</f>
        <v/>
      </c>
      <c r="S34" s="48" t="str">
        <f>IF(ISNUMBER(MATCH($C34,'[1]Scheduling Worksheet'!$L$1:$L$65536,0)),VLOOKUP($C34,'[1]Scheduling Worksheet'!$L$1:$X$65536,12,FALSE),"")</f>
        <v/>
      </c>
      <c r="T34" s="47" t="str">
        <f>IF(ISNUMBER(MATCH($C34,'[1]Scheduling Worksheet'!$M$1:$M$65536,0)),VLOOKUP($C34,'[1]Scheduling Worksheet'!$M$1:$X$65536,11,FALSE),"")</f>
        <v/>
      </c>
      <c r="U34" s="47" t="str">
        <f>IF(ISNUMBER(MATCH($C34,'[1]Scheduling Worksheet'!$N$1:$N$65536,0)),VLOOKUP($C34,'[1]Scheduling Worksheet'!$N$1:$X$65536,10,FALSE),"")</f>
        <v/>
      </c>
      <c r="V34" s="47" t="str">
        <f>IF(ISNUMBER(MATCH($C34,'[1]Scheduling Worksheet'!$O$1:$O$65536,0)),VLOOKUP($C34,'[1]Scheduling Worksheet'!$O$1:$X$65536,9,FALSE),"")</f>
        <v/>
      </c>
      <c r="W34" s="51" t="str">
        <f>IF(ISNUMBER(MATCH($C34,'[1]Scheduling Worksheet'!$P$1:$P$65536,0)),VLOOKUP($C34,'[1]Scheduling Worksheet'!$P$1:$X$65536,8,FALSE),"")</f>
        <v/>
      </c>
      <c r="X34" s="51" t="str">
        <f>IF(ISNUMBER(MATCH($C34,'[1]Scheduling Worksheet'!$Q$1:$Q$65536,0)),VLOOKUP($C34,'[1]Scheduling Worksheet'!$Q$1:$X$65536,7,FALSE),"")</f>
        <v>9:30-Lector</v>
      </c>
      <c r="Y34" s="47" t="str">
        <f>IF(ISNUMBER(MATCH($C34,'[1]Scheduling Worksheet'!$R$1:$R$65536,0)),VLOOKUP($C34,'[1]Scheduling Worksheet'!$R$1:$X$65536,6,FALSE),"")</f>
        <v/>
      </c>
      <c r="Z34" s="47" t="str">
        <f>IF(ISNUMBER(MATCH($C34,'[1]Scheduling Worksheet'!$S$1:$S$65536,0)),VLOOKUP($C34,'[1]Scheduling Worksheet'!$S$1:$X$65536,5,FALSE),"")</f>
        <v/>
      </c>
      <c r="AA34" s="47" t="str">
        <f>IF(ISNUMBER(MATCH($C34,'[1]Scheduling Worksheet'!$T$1:$T$65536,0)),VLOOKUP($C34,'[1]Scheduling Worksheet'!$T$1:$X$65536,4,FALSE),"")</f>
        <v/>
      </c>
      <c r="AB34" s="47" t="str">
        <f>IF(ISNUMBER(MATCH($C34,'[1]Scheduling Worksheet'!$U$1:$U$65536,0)),VLOOKUP($C34,'[1]Scheduling Worksheet'!$U$1:$X$65536,3,FALSE),"")</f>
        <v/>
      </c>
      <c r="AC34" s="53" t="str">
        <f>IF(ISNUMBER(MATCH($C34,'[1]Scheduling Worksheet'!$V$1:$V$65536,0)),VLOOKUP($C34,'[1]Scheduling Worksheet'!$V$1:$X$65536,3,FALSE),"")</f>
        <v/>
      </c>
      <c r="AD34" s="18"/>
      <c r="AE34" s="33"/>
      <c r="AF34" s="25" t="str">
        <f t="shared" si="9"/>
        <v>McCutchen, Mila Rios</v>
      </c>
      <c r="AG34" s="51" t="str">
        <f t="shared" si="10"/>
        <v>9:30, 5,</v>
      </c>
      <c r="AH34" s="43" t="str">
        <f>IF(ISNUMBER(MATCH($C34,[2]LECTORS!$D$1:$D$65546,0)),VLOOKUP($C34,[2]LECTORS!$D$1:$Q$65546,7,FALSE),"")</f>
        <v>512-413-1548</v>
      </c>
      <c r="AI34" s="26" t="str">
        <f>IF($AJ34="y",IF(ISNUMBER(MATCH($C34,[2]LECTORS!$D$1:$D$65546,0)),VLOOKUP($C34,[2]LECTORS!$D$1:$Q$65546,6,FALSE),""),"")</f>
        <v>milamccutchen@gmail.com</v>
      </c>
      <c r="AJ34" s="27" t="s">
        <v>45</v>
      </c>
      <c r="AK34" s="16">
        <f t="shared" si="11"/>
        <v>2</v>
      </c>
      <c r="AL34" s="14">
        <f>IF(ISNUMBER(MATCH($C34,[2]LECTORS!$D$1:$D$65546,0)),VLOOKUP($C34,[2]LECTORS!$D$1:$Q$65546,12,FALSE),"")</f>
        <v>8</v>
      </c>
      <c r="AM34" s="16">
        <f t="shared" si="12"/>
        <v>2</v>
      </c>
      <c r="AN34" s="13">
        <f>IF(ISNUMBER(MATCH($C34,[2]LECTORS!$D$1:$D$65546,0)),VLOOKUP($C34,[2]LECTORS!$D$1:$S$65546,14,FALSE),"")</f>
        <v>0</v>
      </c>
      <c r="AO34" s="14">
        <f>IF(ISNUMBER(MATCH($C34,[2]LECTORS!$D$1:$D$65546,0)),VLOOKUP($C34,[2]LECTORS!$D$1:$S$65546,15,FALSE),"")</f>
        <v>0</v>
      </c>
      <c r="AP34" s="14">
        <f>IF(ISNUMBER(MATCH($C34,[2]LECTORS!$D$1:$D$65546,0)),VLOOKUP($C34,[2]LECTORS!$D$1:$S$65546,16,FALSE),"")</f>
        <v>0</v>
      </c>
      <c r="AQ34" s="14" t="str">
        <f>IF(ISNUMBER(MATCH($C34,[2]LECTORS!$D$1:$D$65546,0)),VLOOKUP($C34,[2]LECTORS!$D$1:$Q$65546,6,FALSE),"")</f>
        <v>milamccutchen@gmail.com</v>
      </c>
      <c r="AR34" s="2" t="s">
        <v>74</v>
      </c>
      <c r="AS34" s="2"/>
      <c r="BA34" s="4" t="str">
        <f t="shared" si="13"/>
        <v>LEC</v>
      </c>
    </row>
    <row r="35" spans="1:84" s="4" customFormat="1" ht="19.95" customHeight="1" x14ac:dyDescent="0.25">
      <c r="A35" s="76" t="s">
        <v>97</v>
      </c>
      <c r="B35" s="63" t="str">
        <f>IF(ISNUMBER(MATCH($C35,[2]LECTORS!$D$1:$D$65546,0)),VLOOKUP($C35,[2]LECTORS!$D$1:$Q$65546,11,FALSE),"")</f>
        <v>9:30,</v>
      </c>
      <c r="C35" s="11" t="s">
        <v>13</v>
      </c>
      <c r="D35" s="103" t="str">
        <f>IF(ISNUMBER(MATCH($C35,'[1]Scheduling Worksheet'!$B$1:$B$65536,0)),VLOOKUP($C35,'[1]Scheduling Worksheet'!$B$1:$X$65536,22,FALSE),"")</f>
        <v/>
      </c>
      <c r="E35" s="48" t="str">
        <f>IF(ISNUMBER(MATCH($C35,'[1]Scheduling Worksheet'!$C$1:$C$65536,0)),VLOOKUP($C35,'[1]Scheduling Worksheet'!$C$1:$X$65536,21,FALSE),"")</f>
        <v/>
      </c>
      <c r="F35" s="48" t="str">
        <f>IF(ISNUMBER(MATCH($C35,'[1]Scheduling Worksheet'!$D$1:$D$65536,0)),VLOOKUP($C35,'[1]Scheduling Worksheet'!$D$1:$X$65536,20,FALSE),"")</f>
        <v>9:30-EM</v>
      </c>
      <c r="G35" s="47" t="str">
        <f>IF(ISNUMBER(MATCH($C35,'[1]Scheduling Worksheet'!$E$1:$E$65536,0)),VLOOKUP($C35,'[1]Scheduling Worksheet'!$E$1:$X$65536,19,FALSE),"")</f>
        <v/>
      </c>
      <c r="H35" s="47" t="str">
        <f>IF(ISNUMBER(MATCH($C35,'[1]Scheduling Worksheet'!$F$1:$F$65536,0)),VLOOKUP($C35,'[1]Scheduling Worksheet'!$F$1:$X$65536,19,FALSE),"")</f>
        <v/>
      </c>
      <c r="I35" s="48" t="str">
        <f>IF(ISNUMBER(MATCH($C35,'[1]Scheduling Worksheet'!$G$1:$G$65536,0)),VLOOKUP($C35,'[1]Scheduling Worksheet'!$G$1:$X$65536,17,FALSE),"")</f>
        <v/>
      </c>
      <c r="J35" s="48" t="str">
        <f>IF(ISNUMBER(MATCH($C35,'[1]Scheduling Worksheet'!$H$1:$H$65536,0)),VLOOKUP($C35,'[1]Scheduling Worksheet'!$H$1:$X$65536,16,FALSE),"")</f>
        <v>9:30-Lector</v>
      </c>
      <c r="K35" s="48" t="str">
        <f>IF(ISNUMBER(MATCH($C35,'[1]Scheduling Worksheet'!$I$1:$I$65536,0)),VLOOKUP($C35,'[1]Scheduling Worksheet'!$I$1:$X$65536,15,FALSE),"")</f>
        <v/>
      </c>
      <c r="L35" s="47" t="str">
        <f>IF(ISNUMBER(MATCH($C35,'[1]Scheduling Worksheet'!$J$1:$J$65536,0)),VLOOKUP($C35,'[1]Scheduling Worksheet'!$J$1:$X$65536,14,FALSE),"")</f>
        <v>9:30-CUP</v>
      </c>
      <c r="M35" s="102"/>
      <c r="N35" s="49"/>
      <c r="O35"/>
      <c r="P35" s="55" t="str">
        <f t="shared" si="7"/>
        <v>9:30,</v>
      </c>
      <c r="Q35" s="9" t="str">
        <f t="shared" si="8"/>
        <v>Quintanilla, Rafael</v>
      </c>
      <c r="R35" s="110" t="str">
        <f>IF(ISNUMBER(MATCH($C35,'[1]Scheduling Worksheet'!$K$1:$K$65536,0)),VLOOKUP($C35,'[1]Scheduling Worksheet'!$K$1:$X$65536,13,FALSE),"")</f>
        <v/>
      </c>
      <c r="S35" s="47" t="str">
        <f>IF(ISNUMBER(MATCH($C35,'[1]Scheduling Worksheet'!$L$1:$L$65536,0)),VLOOKUP($C35,'[1]Scheduling Worksheet'!$L$1:$X$65536,12,FALSE),"")</f>
        <v>9:30-CUP</v>
      </c>
      <c r="T35" s="48" t="str">
        <f>IF(ISNUMBER(MATCH($C35,'[1]Scheduling Worksheet'!$M$1:$M$65536,0)),VLOOKUP($C35,'[1]Scheduling Worksheet'!$M$1:$X$65536,11,FALSE),"")</f>
        <v/>
      </c>
      <c r="U35" s="47" t="str">
        <f>IF(ISNUMBER(MATCH($C35,'[1]Scheduling Worksheet'!$N$1:$N$65536,0)),VLOOKUP($C35,'[1]Scheduling Worksheet'!$N$1:$X$65536,10,FALSE),"")</f>
        <v/>
      </c>
      <c r="V35" s="47" t="str">
        <f>IF(ISNUMBER(MATCH($C35,'[1]Scheduling Worksheet'!$O$1:$O$65536,0)),VLOOKUP($C35,'[1]Scheduling Worksheet'!$O$1:$X$65536,9,FALSE),"")</f>
        <v>9:30-Lector</v>
      </c>
      <c r="W35" s="64" t="str">
        <f>IF(ISNUMBER(MATCH($C35,'[1]Scheduling Worksheet'!$P$1:$P$65536,0)),VLOOKUP($C35,'[1]Scheduling Worksheet'!$P$1:$X$65536,8,FALSE),"")</f>
        <v/>
      </c>
      <c r="X35" s="51" t="str">
        <f>IF(ISNUMBER(MATCH($C35,'[1]Scheduling Worksheet'!$Q$1:$Q$65536,0)),VLOOKUP($C35,'[1]Scheduling Worksheet'!$Q$1:$X$65536,7,FALSE),"")</f>
        <v/>
      </c>
      <c r="Y35" s="47" t="str">
        <f>IF(ISNUMBER(MATCH($C35,'[1]Scheduling Worksheet'!$R$1:$R$65536,0)),VLOOKUP($C35,'[1]Scheduling Worksheet'!$R$1:$X$65536,6,FALSE),"")</f>
        <v>9:30-CUP</v>
      </c>
      <c r="Z35" s="48" t="str">
        <f>IF(ISNUMBER(MATCH($C35,'[1]Scheduling Worksheet'!$S$1:$S$65536,0)),VLOOKUP($C35,'[1]Scheduling Worksheet'!$S$1:$X$65536,5,FALSE),"")</f>
        <v/>
      </c>
      <c r="AA35" s="47" t="str">
        <f>IF(ISNUMBER(MATCH(#REF!,'[1]Scheduling Worksheet'!$T$1:$T$65536,0)),VLOOKUP(#REF!,'[1]Scheduling Worksheet'!$T$1:$X$65536,4,FALSE),"")</f>
        <v/>
      </c>
      <c r="AB35" s="47" t="str">
        <f>IF(ISNUMBER(MATCH(#REF!,'[1]Scheduling Worksheet'!$U$1:$U$65536,0)),VLOOKUP(#REF!,'[1]Scheduling Worksheet'!$U$1:$X$65536,3,FALSE),"")</f>
        <v/>
      </c>
      <c r="AC35" s="53" t="str">
        <f>IF(ISNUMBER(MATCH(#REF!,'[1]Scheduling Worksheet'!$V$1:$V$65536,0)),VLOOKUP(#REF!,'[1]Scheduling Worksheet'!$V$1:$X$65536,3,FALSE),"")</f>
        <v/>
      </c>
      <c r="AD35" s="18"/>
      <c r="AE35" s="33"/>
      <c r="AF35" s="25" t="str">
        <f t="shared" si="9"/>
        <v>Quintanilla, Rafael</v>
      </c>
      <c r="AG35" s="51" t="str">
        <f t="shared" si="10"/>
        <v>9:30,</v>
      </c>
      <c r="AH35" s="43" t="s">
        <v>35</v>
      </c>
      <c r="AI35" s="26" t="str">
        <f>IF($AJ35="y",IF(ISNUMBER(MATCH($C35,[2]LECTORS!$D$1:$D$65546,0)),VLOOKUP($C35,[2]LECTORS!$D$1:$Q$65546,6,FALSE),""),"")</f>
        <v/>
      </c>
      <c r="AJ35" s="27"/>
      <c r="AK35" s="16">
        <f t="shared" si="11"/>
        <v>2</v>
      </c>
      <c r="AL35" s="14">
        <f>IF(ISNUMBER(MATCH($C35,[2]LECTORS!$D$1:$D$65546,0)),VLOOKUP($C35,[2]LECTORS!$D$1:$Q$65546,12,FALSE),"")</f>
        <v>8</v>
      </c>
      <c r="AM35" s="16">
        <f t="shared" si="12"/>
        <v>3</v>
      </c>
      <c r="AN35" s="13" t="str">
        <f>IF(ISNUMBER(MATCH($C35,[2]LECTORS!$D$1:$D$65546,0)),VLOOKUP($C35,[2]LECTORS!$D$1:$S$65546,14,FALSE),"")</f>
        <v>EM</v>
      </c>
      <c r="AO35" s="14" t="str">
        <f>IF(ISNUMBER(MATCH($C35,[2]LECTORS!$D$1:$D$65546,0)),VLOOKUP($C35,[2]LECTORS!$D$1:$S$65546,15,FALSE),"")</f>
        <v>Married to Ruth in Dec. 2022. May be moving to N. Austin.      Diana Borja(wife)(deceased)</v>
      </c>
      <c r="AP35" s="14">
        <f>IF(ISNUMBER(MATCH($C35,[2]LECTORS!$D$1:$D$65546,0)),VLOOKUP($C35,[2]LECTORS!$D$1:$S$65546,16,FALSE),"")</f>
        <v>0</v>
      </c>
      <c r="AQ35" s="14" t="str">
        <f>IF(ISNUMBER(MATCH($C35,[2]LECTORS!$D$1:$D$65546,0)),VLOOKUP($C35,[2]LECTORS!$D$1:$Q$65546,6,FALSE),"")</f>
        <v>rafa904.rq@gmail.com</v>
      </c>
      <c r="AR35" s="2"/>
      <c r="AS35" s="2"/>
      <c r="BA35" s="4" t="str">
        <f t="shared" si="13"/>
        <v>9:30,</v>
      </c>
    </row>
    <row r="36" spans="1:84" s="4" customFormat="1" ht="19.95" customHeight="1" x14ac:dyDescent="0.25">
      <c r="A36" s="76" t="s">
        <v>97</v>
      </c>
      <c r="B36" s="63" t="str">
        <f>IF(ISNUMBER(MATCH($C36,[2]LECTORS!$D$1:$D$65546,0)),VLOOKUP($C36,[2]LECTORS!$D$1:$Q$65546,11,FALSE),"")</f>
        <v>9:30,</v>
      </c>
      <c r="C36" s="153" t="s">
        <v>104</v>
      </c>
      <c r="D36" s="103" t="str">
        <f>IF(ISNUMBER(MATCH($C36,'[1]Scheduling Worksheet'!$B$1:$B$65536,0)),VLOOKUP($C36,'[1]Scheduling Worksheet'!$B$1:$X$65536,22,FALSE),"")</f>
        <v/>
      </c>
      <c r="E36" s="48" t="str">
        <f>IF(ISNUMBER(MATCH($C36,'[1]Scheduling Worksheet'!$C$1:$C$65536,0)),VLOOKUP($C36,'[1]Scheduling Worksheet'!$C$1:$X$65536,21,FALSE),"")</f>
        <v/>
      </c>
      <c r="F36" s="48" t="str">
        <f>IF(ISNUMBER(MATCH($C36,'[1]Scheduling Worksheet'!$D$1:$D$65536,0)),VLOOKUP($C36,'[1]Scheduling Worksheet'!$D$1:$X$65536,20,FALSE),"")</f>
        <v>9:30-CUP</v>
      </c>
      <c r="G36" s="47" t="str">
        <f>IF(ISNUMBER(MATCH($C36,'[1]Scheduling Worksheet'!$E$1:$E$65536,0)),VLOOKUP($C36,'[1]Scheduling Worksheet'!$E$1:$X$65536,19,FALSE),"")</f>
        <v/>
      </c>
      <c r="H36" s="47" t="str">
        <f>IF(ISNUMBER(MATCH($C36,'[1]Scheduling Worksheet'!$F$1:$F$65536,0)),VLOOKUP($C36,'[1]Scheduling Worksheet'!$F$1:$X$65536,19,FALSE),"")</f>
        <v/>
      </c>
      <c r="I36" s="48" t="str">
        <f>IF(ISNUMBER(MATCH($C36,'[1]Scheduling Worksheet'!$G$1:$G$65536,0)),VLOOKUP($C36,'[1]Scheduling Worksheet'!$G$1:$X$65536,17,FALSE),"")</f>
        <v/>
      </c>
      <c r="J36" s="48" t="str">
        <f>IF(ISNUMBER(MATCH($C36,'[1]Scheduling Worksheet'!$H$1:$H$65536,0)),VLOOKUP($C36,'[1]Scheduling Worksheet'!$H$1:$X$65536,16,FALSE),"")</f>
        <v>9:30-Lector</v>
      </c>
      <c r="K36" s="48" t="str">
        <f>IF(ISNUMBER(MATCH($C36,'[1]Scheduling Worksheet'!$I$1:$I$65536,0)),VLOOKUP($C36,'[1]Scheduling Worksheet'!$I$1:$X$65536,15,FALSE),"")</f>
        <v/>
      </c>
      <c r="L36" s="47" t="str">
        <f>IF(ISNUMBER(MATCH($C36,'[1]Scheduling Worksheet'!$J$1:$J$65536,0)),VLOOKUP($C36,'[1]Scheduling Worksheet'!$J$1:$X$65536,14,FALSE),"")</f>
        <v>9:30-CUP</v>
      </c>
      <c r="M36" s="102"/>
      <c r="N36" s="49"/>
      <c r="O36"/>
      <c r="P36" s="55" t="str">
        <f t="shared" si="7"/>
        <v>9:30,</v>
      </c>
      <c r="Q36" s="9" t="str">
        <f t="shared" si="8"/>
        <v>Quintanilla, Ruth</v>
      </c>
      <c r="R36" s="110" t="str">
        <f>IF(ISNUMBER(MATCH($C36,'[1]Scheduling Worksheet'!$K$1:$K$65536,0)),VLOOKUP($C36,'[1]Scheduling Worksheet'!$K$1:$X$65536,13,FALSE),"")</f>
        <v/>
      </c>
      <c r="S36" s="47" t="str">
        <f>IF(ISNUMBER(MATCH($C36,'[1]Scheduling Worksheet'!$L$1:$L$65536,0)),VLOOKUP($C36,'[1]Scheduling Worksheet'!$L$1:$X$65536,12,FALSE),"")</f>
        <v>9:30-CUP</v>
      </c>
      <c r="T36" s="48" t="str">
        <f>IF(ISNUMBER(MATCH($C36,'[1]Scheduling Worksheet'!$M$1:$M$65536,0)),VLOOKUP($C36,'[1]Scheduling Worksheet'!$M$1:$X$65536,11,FALSE),"")</f>
        <v/>
      </c>
      <c r="U36" s="47" t="str">
        <f>IF(ISNUMBER(MATCH($C36,'[1]Scheduling Worksheet'!$N$1:$N$65536,0)),VLOOKUP($C36,'[1]Scheduling Worksheet'!$N$1:$X$65536,10,FALSE),"")</f>
        <v/>
      </c>
      <c r="V36" s="47" t="str">
        <f>IF(ISNUMBER(MATCH($C36,'[1]Scheduling Worksheet'!$O$1:$O$65536,0)),VLOOKUP($C36,'[1]Scheduling Worksheet'!$O$1:$X$65536,9,FALSE),"")</f>
        <v>9:30-Lector</v>
      </c>
      <c r="W36" s="64" t="str">
        <f>IF(ISNUMBER(MATCH($C36,'[1]Scheduling Worksheet'!$P$1:$P$65536,0)),VLOOKUP($C36,'[1]Scheduling Worksheet'!$P$1:$X$65536,8,FALSE),"")</f>
        <v/>
      </c>
      <c r="X36" s="51" t="str">
        <f>IF(ISNUMBER(MATCH($C36,'[1]Scheduling Worksheet'!$Q$1:$Q$65536,0)),VLOOKUP($C36,'[1]Scheduling Worksheet'!$Q$1:$X$65536,7,FALSE),"")</f>
        <v/>
      </c>
      <c r="Y36" s="47" t="str">
        <f>IF(ISNUMBER(MATCH($C36,'[1]Scheduling Worksheet'!$R$1:$R$65536,0)),VLOOKUP($C36,'[1]Scheduling Worksheet'!$R$1:$X$65536,6,FALSE),"")</f>
        <v>9:30-CUP</v>
      </c>
      <c r="Z36" s="48" t="str">
        <f>IF(ISNUMBER(MATCH($C36,'[1]Scheduling Worksheet'!$S$1:$S$65536,0)),VLOOKUP($C36,'[1]Scheduling Worksheet'!$S$1:$X$65536,5,FALSE),"")</f>
        <v/>
      </c>
      <c r="AA36" s="47" t="str">
        <f>IF(ISNUMBER(MATCH(#REF!,'[1]Scheduling Worksheet'!$T$1:$T$65536,0)),VLOOKUP(#REF!,'[1]Scheduling Worksheet'!$T$1:$X$65536,4,FALSE),"")</f>
        <v/>
      </c>
      <c r="AB36" s="47" t="str">
        <f>IF(ISNUMBER(MATCH(#REF!,'[1]Scheduling Worksheet'!$U$1:$U$65536,0)),VLOOKUP(#REF!,'[1]Scheduling Worksheet'!$U$1:$X$65536,3,FALSE),"")</f>
        <v/>
      </c>
      <c r="AC36" s="53" t="str">
        <f>IF(ISNUMBER(MATCH(#REF!,'[1]Scheduling Worksheet'!$V$1:$V$65536,0)),VLOOKUP(#REF!,'[1]Scheduling Worksheet'!$V$1:$X$65536,3,FALSE),"")</f>
        <v/>
      </c>
      <c r="AD36" s="18"/>
      <c r="AE36" s="33"/>
      <c r="AF36" s="25" t="str">
        <f t="shared" si="9"/>
        <v>Quintanilla, Ruth</v>
      </c>
      <c r="AG36" s="51" t="str">
        <f t="shared" si="10"/>
        <v>9:30,</v>
      </c>
      <c r="AH36" s="43" t="s">
        <v>35</v>
      </c>
      <c r="AI36" s="26" t="str">
        <f>IF($AJ36="y",IF(ISNUMBER(MATCH($C36,[2]LECTORS!$D$1:$D$65546,0)),VLOOKUP($C36,[2]LECTORS!$D$1:$Q$65546,6,FALSE),""),"")</f>
        <v/>
      </c>
      <c r="AJ36" s="27"/>
      <c r="AK36" s="16">
        <f t="shared" si="11"/>
        <v>2</v>
      </c>
      <c r="AL36" s="14">
        <f>IF(ISNUMBER(MATCH($C36,[2]LECTORS!$D$1:$D$65546,0)),VLOOKUP($C36,[2]LECTORS!$D$1:$Q$65546,12,FALSE),"")</f>
        <v>8</v>
      </c>
      <c r="AM36" s="16">
        <f t="shared" si="12"/>
        <v>2</v>
      </c>
      <c r="AN36" s="13" t="str">
        <f>IF(ISNUMBER(MATCH($C36,[2]LECTORS!$D$1:$D$65546,0)),VLOOKUP($C36,[2]LECTORS!$D$1:$S$65546,14,FALSE),"")</f>
        <v>EM</v>
      </c>
      <c r="AO36" s="14" t="str">
        <f>IF(ISNUMBER(MATCH($C36,[2]LECTORS!$D$1:$D$65546,0)),VLOOKUP($C36,[2]LECTORS!$D$1:$S$65546,15,FALSE),"")</f>
        <v>Married to Ruth in Dec. 2022. May be moving to N. Austin.      Diana Borja(wife)(deceased)</v>
      </c>
      <c r="AP36" s="14">
        <f>IF(ISNUMBER(MATCH($C36,[2]LECTORS!$D$1:$D$65546,0)),VLOOKUP($C36,[2]LECTORS!$D$1:$S$65546,16,FALSE),"")</f>
        <v>0</v>
      </c>
      <c r="AQ36" s="14" t="str">
        <f>IF(ISNUMBER(MATCH($C36,[2]LECTORS!$D$1:$D$65546,0)),VLOOKUP($C36,[2]LECTORS!$D$1:$Q$65546,6,FALSE),"")</f>
        <v>ratakeda@msn.com</v>
      </c>
      <c r="AR36" s="2"/>
      <c r="AS36" s="2"/>
      <c r="BA36" s="4" t="str">
        <f t="shared" si="13"/>
        <v>9:30,</v>
      </c>
    </row>
    <row r="37" spans="1:84" s="4" customFormat="1" ht="19.95" customHeight="1" x14ac:dyDescent="0.25">
      <c r="A37" s="76" t="str">
        <f>_xlfn.XLOOKUP(C37,[2]LECTORS!$D:$D,[2]LECTORS!$Q:$Q,"")</f>
        <v>cantor</v>
      </c>
      <c r="B37" s="63" t="str">
        <f>IF(ISNUMBER(MATCH($C37,[2]LECTORS!$D$1:$D$65546,0)),VLOOKUP($C37,[2]LECTORS!$D$1:$Q$65546,11,FALSE),"")</f>
        <v>9:30, Vg,</v>
      </c>
      <c r="C37" s="11" t="s">
        <v>23</v>
      </c>
      <c r="D37" s="103" t="str">
        <f>IF(ISNUMBER(MATCH($C37,'[1]Scheduling Worksheet'!$B$1:$B$65536,0)),VLOOKUP($C37,'[1]Scheduling Worksheet'!$B$1:$X$65536,22,FALSE),"")</f>
        <v>9:30-Lector</v>
      </c>
      <c r="E37" s="47" t="str">
        <f>IF(ISNUMBER(MATCH($C37,'[1]Scheduling Worksheet'!$C$1:$C$65536,0)),VLOOKUP($C37,'[1]Scheduling Worksheet'!$C$1:$X$65536,21,FALSE),"")</f>
        <v/>
      </c>
      <c r="F37" s="48" t="str">
        <f>IF(ISNUMBER(MATCH($C37,'[1]Scheduling Worksheet'!$D$1:$D$65536,0)),VLOOKUP($C37,'[1]Scheduling Worksheet'!$D$1:$X$65536,20,FALSE),"")</f>
        <v/>
      </c>
      <c r="G37" s="47" t="str">
        <f>IF(ISNUMBER(MATCH($C37,'[1]Scheduling Worksheet'!$E$1:$E$65536,0)),VLOOKUP($C37,'[1]Scheduling Worksheet'!$E$1:$X$65536,19,FALSE),"")</f>
        <v/>
      </c>
      <c r="H37" s="47" t="str">
        <f>IF(ISNUMBER(MATCH($C37,'[1]Scheduling Worksheet'!$F$1:$F$65536,0)),VLOOKUP($C37,'[1]Scheduling Worksheet'!$F$1:$X$65536,19,FALSE),"")</f>
        <v/>
      </c>
      <c r="I37" s="47" t="str">
        <f>IF(ISNUMBER(MATCH($C37,'[1]Scheduling Worksheet'!$G$1:$G$65536,0)),VLOOKUP($C37,'[1]Scheduling Worksheet'!$G$1:$X$65536,17,FALSE),"")</f>
        <v/>
      </c>
      <c r="J37" s="47" t="str">
        <f>IF(ISNUMBER(MATCH($C37,'[1]Scheduling Worksheet'!$H$1:$H$65536,0)),VLOOKUP($C37,'[1]Scheduling Worksheet'!$H$1:$X$65536,16,FALSE),"")</f>
        <v/>
      </c>
      <c r="K37" s="47" t="str">
        <f>IF(ISNUMBER(MATCH($C37,'[1]Scheduling Worksheet'!$I$1:$I$65536,0)),VLOOKUP($C37,'[1]Scheduling Worksheet'!$I$1:$X$65536,15,FALSE),"")</f>
        <v/>
      </c>
      <c r="L37" s="47" t="str">
        <f>IF(ISNUMBER(MATCH($C37,'[1]Scheduling Worksheet'!$J$1:$J$65536,0)),VLOOKUP($C37,'[1]Scheduling Worksheet'!$J$1:$X$65536,14,FALSE),"")</f>
        <v>9:30-Lector</v>
      </c>
      <c r="M37" s="102"/>
      <c r="N37" s="49"/>
      <c r="O37"/>
      <c r="P37" s="55" t="str">
        <f t="shared" si="7"/>
        <v>9:30, Vg,</v>
      </c>
      <c r="Q37" s="9" t="str">
        <f t="shared" si="8"/>
        <v>Alvarado, Cheryl</v>
      </c>
      <c r="R37" s="54" t="str">
        <f>IF(ISNUMBER(MATCH($C37,'[1]Scheduling Worksheet'!$K$1:$K$65536,0)),VLOOKUP($C37,'[1]Scheduling Worksheet'!$K$1:$X$65536,13,FALSE),"")</f>
        <v/>
      </c>
      <c r="S37" s="48" t="str">
        <f>IF(ISNUMBER(MATCH($C37,'[1]Scheduling Worksheet'!$L$1:$L$65536,0)),VLOOKUP($C37,'[1]Scheduling Worksheet'!$L$1:$X$65536,12,FALSE),"")</f>
        <v/>
      </c>
      <c r="T37" s="48" t="str">
        <f>IF(ISNUMBER(MATCH($C37,'[1]Scheduling Worksheet'!$M$1:$M$65536,0)),VLOOKUP($C37,'[1]Scheduling Worksheet'!$M$1:$X$65536,11,FALSE),"")</f>
        <v/>
      </c>
      <c r="U37" s="47" t="str">
        <f>IF(ISNUMBER(MATCH($C37,'[1]Scheduling Worksheet'!$N$1:$N$65536,0)),VLOOKUP($C37,'[1]Scheduling Worksheet'!$N$1:$X$65536,10,FALSE),"")</f>
        <v/>
      </c>
      <c r="V37" s="47" t="str">
        <f>IF(ISNUMBER(MATCH($C37,'[1]Scheduling Worksheet'!$O$1:$O$65536,0)),VLOOKUP($C37,'[1]Scheduling Worksheet'!$O$1:$X$65536,9,FALSE),"")</f>
        <v/>
      </c>
      <c r="W37" s="51" t="str">
        <f>IF(ISNUMBER(MATCH($C37,'[1]Scheduling Worksheet'!$P$1:$P$65536,0)),VLOOKUP($C37,'[1]Scheduling Worksheet'!$P$1:$X$65536,8,FALSE),"")</f>
        <v/>
      </c>
      <c r="X37" s="51" t="str">
        <f>IF(ISNUMBER(MATCH($C37,'[1]Scheduling Worksheet'!$Q$1:$Q$65536,0)),VLOOKUP($C37,'[1]Scheduling Worksheet'!$Q$1:$X$65536,7,FALSE),"")</f>
        <v/>
      </c>
      <c r="Y37" s="47" t="str">
        <f>IF(ISNUMBER(MATCH($C37,'[1]Scheduling Worksheet'!$R$1:$R$65536,0)),VLOOKUP($C37,'[1]Scheduling Worksheet'!$R$1:$X$65536,6,FALSE),"")</f>
        <v/>
      </c>
      <c r="Z37" s="47" t="str">
        <f>IF(ISNUMBER(MATCH($C37,'[1]Scheduling Worksheet'!$S$1:$S$65536,0)),VLOOKUP($C37,'[1]Scheduling Worksheet'!$S$1:$X$65536,5,FALSE),"")</f>
        <v>9:30-Lector</v>
      </c>
      <c r="AA37" s="47" t="str">
        <f>IF(ISNUMBER(MATCH($C37,'[1]Scheduling Worksheet'!$T$1:$T$65536,0)),VLOOKUP($C37,'[1]Scheduling Worksheet'!$T$1:$X$65536,4,FALSE),"")</f>
        <v/>
      </c>
      <c r="AB37" s="47" t="str">
        <f>IF(ISNUMBER(MATCH($C37,'[1]Scheduling Worksheet'!$U$1:$U$65536,0)),VLOOKUP($C37,'[1]Scheduling Worksheet'!$U$1:$X$65536,3,FALSE),"")</f>
        <v/>
      </c>
      <c r="AC37" s="53" t="str">
        <f>IF(ISNUMBER(MATCH($C37,'[1]Scheduling Worksheet'!$V$1:$V$65536,0)),VLOOKUP($C37,'[1]Scheduling Worksheet'!$V$1:$X$65536,3,FALSE),"")</f>
        <v/>
      </c>
      <c r="AD37" s="18"/>
      <c r="AE37" s="33"/>
      <c r="AF37" s="25" t="str">
        <f t="shared" si="9"/>
        <v>Alvarado, Cheryl</v>
      </c>
      <c r="AG37" s="51" t="str">
        <f t="shared" si="10"/>
        <v>9:30, Vg,</v>
      </c>
      <c r="AH37" s="43" t="str">
        <f>IF(ISNUMBER(MATCH($C37,[2]LECTORS!$D$1:$D$65546,0)),VLOOKUP($C37,[2]LECTORS!$D$1:$Q$65546,7,FALSE),"")</f>
        <v>512-263-9851</v>
      </c>
      <c r="AI37" s="26" t="str">
        <f>IF($AJ37="y",IF(ISNUMBER(MATCH($C37,[2]LECTORS!$D$1:$D$65546,0)),VLOOKUP($C37,[2]LECTORS!$D$1:$Q$65546,6,FALSE),""),"")</f>
        <v>cherylsalvarado@gmail.com</v>
      </c>
      <c r="AJ37" s="27" t="s">
        <v>45</v>
      </c>
      <c r="AK37" s="16">
        <f t="shared" si="11"/>
        <v>2</v>
      </c>
      <c r="AL37" s="14" t="str">
        <f>IF(ISNUMBER(MATCH($C37,[2]LECTORS!$D$1:$D$65546,0)),VLOOKUP($C37,[2]LECTORS!$D$1:$Q$65546,12,FALSE),"")</f>
        <v>8</v>
      </c>
      <c r="AM37" s="16">
        <f t="shared" si="12"/>
        <v>2</v>
      </c>
      <c r="AN37" s="13" t="str">
        <f>IF(ISNUMBER(MATCH($C37,[2]LECTORS!$D$1:$D$65546,0)),VLOOKUP($C37,[2]LECTORS!$D$1:$S$65546,14,FALSE),"")</f>
        <v>cantor</v>
      </c>
      <c r="AO37" s="14" t="str">
        <f>IF(ISNUMBER(MATCH($C37,[2]LECTORS!$D$1:$D$65546,0)),VLOOKUP($C37,[2]LECTORS!$D$1:$S$65546,15,FALSE),"")</f>
        <v>Also cantor.</v>
      </c>
      <c r="AP37" s="14">
        <f>IF(ISNUMBER(MATCH($C37,[2]LECTORS!$D$1:$D$65546,0)),VLOOKUP($C37,[2]LECTORS!$D$1:$S$65546,16,FALSE),"")</f>
        <v>0</v>
      </c>
      <c r="AQ37" s="14" t="str">
        <f>IF(ISNUMBER(MATCH($C37,[2]LECTORS!$D$1:$D$65546,0)),VLOOKUP($C37,[2]LECTORS!$D$1:$Q$65546,6,FALSE),"")</f>
        <v>cherylsalvarado@gmail.com</v>
      </c>
      <c r="AR37" s="2"/>
      <c r="AS37" s="2"/>
      <c r="BA37" s="4" t="str">
        <f t="shared" si="13"/>
        <v>LEC</v>
      </c>
      <c r="CA37" s="3"/>
      <c r="CB37" s="3"/>
      <c r="CC37" s="3"/>
      <c r="CD37" s="3"/>
      <c r="CE37" s="3"/>
      <c r="CF37" s="3"/>
    </row>
    <row r="38" spans="1:84" s="4" customFormat="1" ht="19.95" customHeight="1" x14ac:dyDescent="0.25">
      <c r="A38" s="76" t="str">
        <f>_xlfn.XLOOKUP(C38,[2]LECTORS!$D:$D,[2]LECTORS!$Q:$Q,"")</f>
        <v>EM</v>
      </c>
      <c r="B38" s="43" t="str">
        <f>IF(ISNUMBER(MATCH($C38,[2]LECTORS!$D$1:$D$65546,0)),VLOOKUP($C38,[2]LECTORS!$D$1:$Q$65546,11,FALSE),"")</f>
        <v>9:30,</v>
      </c>
      <c r="C38" s="11" t="s">
        <v>26</v>
      </c>
      <c r="D38" s="103" t="str">
        <f>IF(ISNUMBER(MATCH($C38,'[1]Scheduling Worksheet'!$B$1:$B$65536,0)),VLOOKUP($C38,'[1]Scheduling Worksheet'!$B$1:$X$65536,22,FALSE),"")</f>
        <v>9:30-CUP</v>
      </c>
      <c r="E38" s="52" t="str">
        <f>IF(ISNUMBER(MATCH($C38,'[1]Scheduling Worksheet'!$C$1:$C$65536,0)),VLOOKUP($C38,'[1]Scheduling Worksheet'!$C$1:$X$65536,21,FALSE),"")</f>
        <v/>
      </c>
      <c r="F38" s="47" t="str">
        <f>IF(ISNUMBER(MATCH($C38,'[1]Scheduling Worksheet'!$D$1:$D$65536,0)),VLOOKUP($C38,'[1]Scheduling Worksheet'!$D$1:$X$65536,20,FALSE),"")</f>
        <v>9:30-CUP</v>
      </c>
      <c r="G38" s="47" t="str">
        <f>IF(ISNUMBER(MATCH($C38,'[1]Scheduling Worksheet'!$E$1:$E$65536,0)),VLOOKUP($C38,'[1]Scheduling Worksheet'!$E$1:$X$65536,19,FALSE),"")</f>
        <v/>
      </c>
      <c r="H38" s="47" t="str">
        <f>IF(ISNUMBER(MATCH($C38,'[1]Scheduling Worksheet'!$F$1:$F$65536,0)),VLOOKUP($C38,'[1]Scheduling Worksheet'!$F$1:$X$65536,19,FALSE),"")</f>
        <v/>
      </c>
      <c r="I38" s="47" t="str">
        <f>IF(ISNUMBER(MATCH($C38,'[1]Scheduling Worksheet'!$G$1:$G$65536,0)),VLOOKUP($C38,'[1]Scheduling Worksheet'!$G$1:$X$65536,17,FALSE),"")</f>
        <v>9:30-Lector</v>
      </c>
      <c r="J38" s="52" t="str">
        <f>IF(ISNUMBER(MATCH($C38,'[1]Scheduling Worksheet'!$H$1:$H$65536,0)),VLOOKUP($C38,'[1]Scheduling Worksheet'!$H$1:$X$65536,16,FALSE),"")</f>
        <v>9:30-CUP</v>
      </c>
      <c r="K38" s="47" t="str">
        <f>IF(ISNUMBER(MATCH($C38,'[1]Scheduling Worksheet'!$I$1:$I$65536,0)),VLOOKUP($C38,'[1]Scheduling Worksheet'!$I$1:$X$65536,15,FALSE),"")</f>
        <v/>
      </c>
      <c r="L38" s="47" t="str">
        <f>IF(ISNUMBER(MATCH($C38,'[1]Scheduling Worksheet'!$J$1:$J$65536,0)),VLOOKUP($C38,'[1]Scheduling Worksheet'!$J$1:$X$65536,14,FALSE),"")</f>
        <v/>
      </c>
      <c r="M38" s="102"/>
      <c r="N38" s="49"/>
      <c r="O38"/>
      <c r="P38" s="55" t="str">
        <f t="shared" si="7"/>
        <v>9:30,</v>
      </c>
      <c r="Q38" s="9" t="str">
        <f t="shared" si="8"/>
        <v>Riojas, Rafael</v>
      </c>
      <c r="R38" s="54" t="str">
        <f>IF(ISNUMBER(MATCH($C38,'[1]Scheduling Worksheet'!$K$1:$K$65536,0)),VLOOKUP($C38,'[1]Scheduling Worksheet'!$K$1:$X$65536,13,FALSE),"")</f>
        <v>9:30-EM</v>
      </c>
      <c r="S38" s="47" t="str">
        <f>IF(ISNUMBER(MATCH($C38,'[1]Scheduling Worksheet'!$L$1:$L$65536,0)),VLOOKUP($C38,'[1]Scheduling Worksheet'!$L$1:$X$65536,12,FALSE),"")</f>
        <v/>
      </c>
      <c r="T38" s="47" t="str">
        <f>IF(ISNUMBER(MATCH($C38,'[1]Scheduling Worksheet'!$M$1:$M$65536,0)),VLOOKUP($C38,'[1]Scheduling Worksheet'!$M$1:$X$65536,11,FALSE),"")</f>
        <v>9:30-CUP</v>
      </c>
      <c r="U38" s="47" t="str">
        <f>IF(ISNUMBER(MATCH($C38,'[1]Scheduling Worksheet'!$N$1:$N$65536,0)),VLOOKUP($C38,'[1]Scheduling Worksheet'!$N$1:$X$65536,10,FALSE),"")</f>
        <v/>
      </c>
      <c r="V38" s="47" t="str">
        <f>IF(ISNUMBER(MATCH($C38,'[1]Scheduling Worksheet'!$O$1:$O$65536,0)),VLOOKUP($C38,'[1]Scheduling Worksheet'!$O$1:$X$65536,9,FALSE),"")</f>
        <v/>
      </c>
      <c r="W38" s="51" t="str">
        <f>IF(ISNUMBER(MATCH($C38,'[1]Scheduling Worksheet'!$P$1:$P$65536,0)),VLOOKUP($C38,'[1]Scheduling Worksheet'!$P$1:$X$65536,8,FALSE),"")</f>
        <v>9:30-Lector</v>
      </c>
      <c r="X38" s="51" t="str">
        <f>IF(ISNUMBER(MATCH($C38,'[1]Scheduling Worksheet'!$Q$1:$Q$65536,0)),VLOOKUP($C38,'[1]Scheduling Worksheet'!$Q$1:$X$65536,7,FALSE),"")</f>
        <v>9:30-CUP</v>
      </c>
      <c r="Y38" s="47" t="str">
        <f>IF(ISNUMBER(MATCH($C38,'[1]Scheduling Worksheet'!$R$1:$R$65536,0)),VLOOKUP($C38,'[1]Scheduling Worksheet'!$R$1:$X$65536,6,FALSE),"")</f>
        <v/>
      </c>
      <c r="Z38" s="47" t="str">
        <f>IF(ISNUMBER(MATCH($C38,'[1]Scheduling Worksheet'!$S$1:$S$65536,0)),VLOOKUP($C38,'[1]Scheduling Worksheet'!$S$1:$X$65536,5,FALSE),"")</f>
        <v/>
      </c>
      <c r="AA38" s="47" t="str">
        <f>IF(ISNUMBER(MATCH($C38,'[1]Scheduling Worksheet'!$T$1:$T$65536,0)),VLOOKUP($C38,'[1]Scheduling Worksheet'!$T$1:$X$65536,4,FALSE),"")</f>
        <v/>
      </c>
      <c r="AB38" s="47" t="str">
        <f>IF(ISNUMBER(MATCH($C38,'[1]Scheduling Worksheet'!$U$1:$U$65536,0)),VLOOKUP($C38,'[1]Scheduling Worksheet'!$U$1:$X$65536,3,FALSE),"")</f>
        <v/>
      </c>
      <c r="AC38" s="53" t="str">
        <f>IF(ISNUMBER(MATCH($C38,'[1]Scheduling Worksheet'!$V$1:$V$65536,0)),VLOOKUP($C38,'[1]Scheduling Worksheet'!$V$1:$X$65536,3,FALSE),"")</f>
        <v/>
      </c>
      <c r="AD38" s="18"/>
      <c r="AE38" s="33"/>
      <c r="AF38" s="25" t="str">
        <f t="shared" si="9"/>
        <v>Riojas, Rafael</v>
      </c>
      <c r="AG38" s="51" t="str">
        <f t="shared" si="10"/>
        <v>9:30,</v>
      </c>
      <c r="AH38" s="43" t="str">
        <f>IF(ISNUMBER(MATCH($C38,[2]LECTORS!$D$1:$D$65546,0)),VLOOKUP($C38,[2]LECTORS!$D$1:$Q$65546,7,FALSE),"")</f>
        <v>512-762-3706</v>
      </c>
      <c r="AI38" s="26" t="str">
        <f>IF($AJ38="y",IF(ISNUMBER(MATCH($C38,[2]LECTORS!$D$1:$D$65546,0)),VLOOKUP($C38,[2]LECTORS!$D$1:$Q$65546,6,FALSE),""),"")</f>
        <v/>
      </c>
      <c r="AJ38" s="27"/>
      <c r="AK38" s="16">
        <f t="shared" si="11"/>
        <v>2</v>
      </c>
      <c r="AL38" s="14">
        <f>IF(ISNUMBER(MATCH($C38,[2]LECTORS!$D$1:$D$65546,0)),VLOOKUP($C38,[2]LECTORS!$D$1:$Q$65546,12,FALSE),"")</f>
        <v>8</v>
      </c>
      <c r="AM38" s="16">
        <f t="shared" si="12"/>
        <v>3</v>
      </c>
      <c r="AN38" s="13" t="str">
        <f>IF(ISNUMBER(MATCH($C38,[2]LECTORS!$D$1:$D$65546,0)),VLOOKUP($C38,[2]LECTORS!$D$1:$S$65546,14,FALSE),"")</f>
        <v>EM</v>
      </c>
      <c r="AO38" s="14">
        <f>IF(ISNUMBER(MATCH($C38,[2]LECTORS!$D$1:$D$65546,0)),VLOOKUP($C38,[2]LECTORS!$D$1:$S$65546,15,FALSE),"")</f>
        <v>0</v>
      </c>
      <c r="AP38" s="14">
        <f>IF(ISNUMBER(MATCH($C38,[2]LECTORS!$D$1:$D$65546,0)),VLOOKUP($C38,[2]LECTORS!$D$1:$S$65546,16,FALSE),"")</f>
        <v>0</v>
      </c>
      <c r="AQ38" s="14" t="str">
        <f>IF(ISNUMBER(MATCH($C38,[2]LECTORS!$D$1:$D$65546,0)),VLOOKUP($C38,[2]LECTORS!$D$1:$Q$65546,6,FALSE),"")</f>
        <v>riojas91@gmail.com</v>
      </c>
      <c r="AR38" s="2"/>
      <c r="AS38" s="2"/>
      <c r="BA38" s="4" t="str">
        <f t="shared" si="13"/>
        <v>9:30,</v>
      </c>
    </row>
    <row r="39" spans="1:84" s="4" customFormat="1" ht="19.95" customHeight="1" x14ac:dyDescent="0.25">
      <c r="A39" s="76" t="str">
        <f>_xlfn.XLOOKUP(C39,[2]LECTORS!$D:$D,[2]LECTORS!$Q:$Q,"")</f>
        <v>EM</v>
      </c>
      <c r="B39" s="63" t="str">
        <f>IF(ISNUMBER(MATCH($C39,[2]LECTORS!$D$1:$D$65546,0)),VLOOKUP($C39,[2]LECTORS!$D$1:$Q$65546,11,FALSE),"")</f>
        <v>9:30,</v>
      </c>
      <c r="C39" s="11" t="s">
        <v>20</v>
      </c>
      <c r="D39" s="103" t="str">
        <f>IF(ISNUMBER(MATCH($C39,'[1]Scheduling Worksheet'!$B$1:$B$65536,0)),VLOOKUP($C39,'[1]Scheduling Worksheet'!$B$1:$X$65536,22,FALSE),"")</f>
        <v/>
      </c>
      <c r="E39" s="47" t="str">
        <f>IF(ISNUMBER(MATCH($C39,'[1]Scheduling Worksheet'!$C$1:$C$65536,0)),VLOOKUP($C39,'[1]Scheduling Worksheet'!$C$1:$X$65536,21,FALSE),"")</f>
        <v>9:30-Lector</v>
      </c>
      <c r="F39" s="48" t="str">
        <f>IF(ISNUMBER(MATCH($C39,'[1]Scheduling Worksheet'!$D$1:$D$65536,0)),VLOOKUP($C39,'[1]Scheduling Worksheet'!$D$1:$X$65536,20,FALSE),"")</f>
        <v/>
      </c>
      <c r="G39" s="47" t="str">
        <f>IF(ISNUMBER(MATCH($C39,'[1]Scheduling Worksheet'!$E$1:$E$65536,0)),VLOOKUP($C39,'[1]Scheduling Worksheet'!$E$1:$X$65536,19,FALSE),"")</f>
        <v>9:30-EM</v>
      </c>
      <c r="H39" s="47" t="str">
        <f>IF(ISNUMBER(MATCH($C39,'[1]Scheduling Worksheet'!$F$1:$F$65536,0)),VLOOKUP($C39,'[1]Scheduling Worksheet'!$F$1:$X$65536,19,FALSE),"")</f>
        <v/>
      </c>
      <c r="I39" s="48" t="str">
        <f>IF(ISNUMBER(MATCH($C39,'[1]Scheduling Worksheet'!$G$1:$G$65536,0)),VLOOKUP($C39,'[1]Scheduling Worksheet'!$G$1:$X$65536,17,FALSE),"")</f>
        <v/>
      </c>
      <c r="J39" s="47" t="str">
        <f>IF(ISNUMBER(MATCH($C39,'[1]Scheduling Worksheet'!$H$1:$H$65536,0)),VLOOKUP($C39,'[1]Scheduling Worksheet'!$H$1:$X$65536,16,FALSE),"")</f>
        <v>9:30-EM</v>
      </c>
      <c r="K39" s="47" t="str">
        <f>IF(ISNUMBER(MATCH($C39,'[1]Scheduling Worksheet'!$I$1:$I$65536,0)),VLOOKUP($C39,'[1]Scheduling Worksheet'!$I$1:$X$65536,15,FALSE),"")</f>
        <v/>
      </c>
      <c r="L39" s="48" t="str">
        <f>IF(ISNUMBER(MATCH($C39,'[1]Scheduling Worksheet'!$J$1:$J$65536,0)),VLOOKUP($C39,'[1]Scheduling Worksheet'!$J$1:$X$65536,14,FALSE),"")</f>
        <v/>
      </c>
      <c r="M39" s="102"/>
      <c r="N39" s="49"/>
      <c r="O39"/>
      <c r="P39" s="55" t="str">
        <f t="shared" si="7"/>
        <v>9:30,</v>
      </c>
      <c r="Q39" s="9" t="str">
        <f t="shared" si="8"/>
        <v>Brotherman, Geralyn</v>
      </c>
      <c r="R39" s="54" t="str">
        <f>IF(ISNUMBER(MATCH($C39,'[1]Scheduling Worksheet'!$K$1:$K$65536,0)),VLOOKUP($C39,'[1]Scheduling Worksheet'!$K$1:$X$65536,13,FALSE),"")</f>
        <v>9:30-Lector</v>
      </c>
      <c r="S39" s="47" t="str">
        <f>IF(ISNUMBER(MATCH($C39,'[1]Scheduling Worksheet'!$L$1:$L$65536,0)),VLOOKUP($C39,'[1]Scheduling Worksheet'!$L$1:$X$65536,12,FALSE),"")</f>
        <v/>
      </c>
      <c r="T39" s="47" t="str">
        <f>IF(ISNUMBER(MATCH($C39,'[1]Scheduling Worksheet'!$M$1:$M$65536,0)),VLOOKUP($C39,'[1]Scheduling Worksheet'!$M$1:$X$65536,11,FALSE),"")</f>
        <v>9:30-EM</v>
      </c>
      <c r="U39" s="47" t="str">
        <f>IF(ISNUMBER(MATCH($C39,'[1]Scheduling Worksheet'!$N$1:$N$65536,0)),VLOOKUP($C39,'[1]Scheduling Worksheet'!$N$1:$X$65536,10,FALSE),"")</f>
        <v/>
      </c>
      <c r="V39" s="48" t="str">
        <f>IF(ISNUMBER(MATCH($C39,'[1]Scheduling Worksheet'!$O$1:$O$65536,0)),VLOOKUP($C39,'[1]Scheduling Worksheet'!$O$1:$X$65536,9,FALSE),"")</f>
        <v/>
      </c>
      <c r="W39" s="51" t="str">
        <f>IF(ISNUMBER(MATCH($C39,'[1]Scheduling Worksheet'!$P$1:$P$65536,0)),VLOOKUP($C39,'[1]Scheduling Worksheet'!$P$1:$X$65536,8,FALSE),"")</f>
        <v>9:30-EM</v>
      </c>
      <c r="X39" s="51" t="str">
        <f>IF(ISNUMBER(MATCH($C39,'[1]Scheduling Worksheet'!$Q$1:$Q$65536,0)),VLOOKUP($C39,'[1]Scheduling Worksheet'!$Q$1:$X$65536,7,FALSE),"")</f>
        <v/>
      </c>
      <c r="Y39" s="48" t="str">
        <f>IF(ISNUMBER(MATCH($C39,'[1]Scheduling Worksheet'!$R$1:$R$65536,0)),VLOOKUP($C39,'[1]Scheduling Worksheet'!$R$1:$X$65536,6,FALSE),"")</f>
        <v>9:30-Lector</v>
      </c>
      <c r="Z39" s="48" t="str">
        <f>IF(ISNUMBER(MATCH($C39,'[1]Scheduling Worksheet'!$S$1:$S$65536,0)),VLOOKUP($C39,'[1]Scheduling Worksheet'!$S$1:$X$65536,5,FALSE),"")</f>
        <v/>
      </c>
      <c r="AA39" s="47" t="str">
        <f>IF(ISNUMBER(MATCH($C39,'[1]Scheduling Worksheet'!$T$1:$T$65536,0)),VLOOKUP($C39,'[1]Scheduling Worksheet'!$T$1:$X$65536,4,FALSE),"")</f>
        <v/>
      </c>
      <c r="AB39" s="47" t="str">
        <f>IF(ISNUMBER(MATCH($C39,'[1]Scheduling Worksheet'!$U$1:$U$65536,0)),VLOOKUP($C39,'[1]Scheduling Worksheet'!$U$1:$X$65536,3,FALSE),"")</f>
        <v/>
      </c>
      <c r="AC39" s="53" t="str">
        <f>IF(ISNUMBER(MATCH($C39,'[1]Scheduling Worksheet'!$V$1:$V$65536,0)),VLOOKUP($C39,'[1]Scheduling Worksheet'!$V$1:$X$65536,3,FALSE),"")</f>
        <v/>
      </c>
      <c r="AD39" s="18"/>
      <c r="AE39" s="33"/>
      <c r="AF39" s="25" t="str">
        <f t="shared" si="9"/>
        <v>Brotherman, Geralyn</v>
      </c>
      <c r="AG39" s="51" t="str">
        <f t="shared" si="10"/>
        <v>9:30,</v>
      </c>
      <c r="AH39" s="43" t="str">
        <f>IF(ISNUMBER(MATCH($C39,[2]LECTORS!$D$1:$D$65546,0)),VLOOKUP($C39,[2]LECTORS!$D$1:$Q$65546,7,FALSE),"")</f>
        <v>512-517-0555</v>
      </c>
      <c r="AI39" s="26" t="str">
        <f>IF($AJ39="y",IF(ISNUMBER(MATCH($C39,[2]LECTORS!$D$1:$D$65546,0)),VLOOKUP($C39,[2]LECTORS!$D$1:$Q$65546,6,FALSE),""),"")</f>
        <v xml:space="preserve">geralynbrotherman@gmail.com
</v>
      </c>
      <c r="AJ39" s="27" t="s">
        <v>45</v>
      </c>
      <c r="AK39" s="16">
        <f t="shared" si="11"/>
        <v>3</v>
      </c>
      <c r="AL39" s="14" t="str">
        <f>IF(ISNUMBER(MATCH($C39,[2]LECTORS!$D$1:$D$65546,0)),VLOOKUP($C39,[2]LECTORS!$D$1:$Q$65546,12,FALSE),"")</f>
        <v>8</v>
      </c>
      <c r="AM39" s="16">
        <f t="shared" si="12"/>
        <v>7</v>
      </c>
      <c r="AN39" s="13" t="str">
        <f>IF(ISNUMBER(MATCH($C39,[2]LECTORS!$D$1:$D$65546,0)),VLOOKUP($C39,[2]LECTORS!$D$1:$S$65546,14,FALSE),"")</f>
        <v>EM</v>
      </c>
      <c r="AO39" s="14">
        <f>IF(ISNUMBER(MATCH($C39,[2]LECTORS!$D$1:$D$65546,0)),VLOOKUP($C39,[2]LECTORS!$D$1:$S$65546,15,FALSE),"")</f>
        <v>0</v>
      </c>
      <c r="AP39" s="14">
        <f>IF(ISNUMBER(MATCH($C39,[2]LECTORS!$D$1:$D$65546,0)),VLOOKUP($C39,[2]LECTORS!$D$1:$S$65546,16,FALSE),"")</f>
        <v>0</v>
      </c>
      <c r="AQ39" s="14" t="str">
        <f>IF(ISNUMBER(MATCH($C39,[2]LECTORS!$D$1:$D$65546,0)),VLOOKUP($C39,[2]LECTORS!$D$1:$Q$65546,6,FALSE),"")</f>
        <v xml:space="preserve">geralynbrotherman@gmail.com
</v>
      </c>
      <c r="AR39" s="2"/>
      <c r="AS39" s="2"/>
      <c r="BA39" s="4" t="str">
        <f t="shared" si="13"/>
        <v>9:30,</v>
      </c>
    </row>
    <row r="40" spans="1:84" s="4" customFormat="1" ht="19.95" customHeight="1" x14ac:dyDescent="0.25">
      <c r="A40" s="76">
        <f>_xlfn.XLOOKUP(C40,[2]LECTORS!$D:$D,[2]LECTORS!$Q:$Q,"")</f>
        <v>0</v>
      </c>
      <c r="B40" s="43" t="str">
        <f>IF(ISNUMBER(MATCH($C40,[2]LECTORS!$D$1:$D$65546,0)),VLOOKUP($C40,[2]LECTORS!$D$1:$Q$65546,11,FALSE),"")</f>
        <v>9:30, 7:30</v>
      </c>
      <c r="C40" s="11" t="s">
        <v>8</v>
      </c>
      <c r="D40" s="103" t="str">
        <f>IF(ISNUMBER(MATCH($C40,'[1]Scheduling Worksheet'!$B$1:$B$65536,0)),VLOOKUP($C40,'[1]Scheduling Worksheet'!$B$1:$X$65536,22,FALSE),"")</f>
        <v/>
      </c>
      <c r="E40" s="47" t="str">
        <f>IF(ISNUMBER(MATCH($C40,'[1]Scheduling Worksheet'!$C$1:$C$65536,0)),VLOOKUP($C40,'[1]Scheduling Worksheet'!$C$1:$X$65536,21,FALSE),"")</f>
        <v/>
      </c>
      <c r="F40" s="47" t="str">
        <f>IF(ISNUMBER(MATCH($C40,'[1]Scheduling Worksheet'!$D$1:$D$65536,0)),VLOOKUP($C40,'[1]Scheduling Worksheet'!$D$1:$X$65536,20,FALSE),"")</f>
        <v/>
      </c>
      <c r="G40" s="47" t="str">
        <f>IF(ISNUMBER(MATCH($C40,'[1]Scheduling Worksheet'!$E$1:$E$65536,0)),VLOOKUP($C40,'[1]Scheduling Worksheet'!$E$1:$X$65536,19,FALSE),"")</f>
        <v>9:30-Lector</v>
      </c>
      <c r="H40" s="47" t="str">
        <f>IF(ISNUMBER(MATCH($C40,'[1]Scheduling Worksheet'!$F$1:$F$65536,0)),VLOOKUP($C40,'[1]Scheduling Worksheet'!$F$1:$X$65536,19,FALSE),"")</f>
        <v/>
      </c>
      <c r="I40" s="47" t="str">
        <f>IF(ISNUMBER(MATCH($C40,'[1]Scheduling Worksheet'!$G$1:$G$65536,0)),VLOOKUP($C40,'[1]Scheduling Worksheet'!$G$1:$X$65536,17,FALSE),"")</f>
        <v/>
      </c>
      <c r="J40" s="47" t="str">
        <f>IF(ISNUMBER(MATCH($C40,'[1]Scheduling Worksheet'!$H$1:$H$65536,0)),VLOOKUP($C40,'[1]Scheduling Worksheet'!$H$1:$X$65536,16,FALSE),"")</f>
        <v/>
      </c>
      <c r="K40" s="47" t="str">
        <f>IF(ISNUMBER(MATCH($C40,'[1]Scheduling Worksheet'!$I$1:$I$65536,0)),VLOOKUP($C40,'[1]Scheduling Worksheet'!$I$1:$X$65536,15,FALSE),"")</f>
        <v>7:30-Lector</v>
      </c>
      <c r="L40" s="47" t="str">
        <f>IF(ISNUMBER(MATCH($C40,'[1]Scheduling Worksheet'!$J$1:$J$65536,0)),VLOOKUP($C40,'[1]Scheduling Worksheet'!$J$1:$X$65536,14,FALSE),"")</f>
        <v/>
      </c>
      <c r="M40" s="102"/>
      <c r="N40" s="49"/>
      <c r="O40"/>
      <c r="P40" s="55" t="str">
        <f t="shared" si="7"/>
        <v>9:30, 7:30</v>
      </c>
      <c r="Q40" s="9" t="str">
        <f t="shared" si="8"/>
        <v>Pena, Rosa</v>
      </c>
      <c r="R40" s="54" t="str">
        <f>IF(ISNUMBER(MATCH($C40,'[1]Scheduling Worksheet'!$K$1:$K$65536,0)),VLOOKUP($C40,'[1]Scheduling Worksheet'!$K$1:$X$65536,13,FALSE),"")</f>
        <v/>
      </c>
      <c r="S40" s="47" t="str">
        <f>IF(ISNUMBER(MATCH($C40,'[1]Scheduling Worksheet'!$L$1:$L$65536,0)),VLOOKUP($C40,'[1]Scheduling Worksheet'!$L$1:$X$65536,12,FALSE),"")</f>
        <v/>
      </c>
      <c r="T40" s="47" t="str">
        <f>IF(ISNUMBER(MATCH($C40,'[1]Scheduling Worksheet'!$M$1:$M$65536,0)),VLOOKUP($C40,'[1]Scheduling Worksheet'!$M$1:$X$65536,11,FALSE),"")</f>
        <v>9:30-Lector</v>
      </c>
      <c r="U40" s="47" t="str">
        <f>IF(ISNUMBER(MATCH($C40,'[1]Scheduling Worksheet'!$N$1:$N$65536,0)),VLOOKUP($C40,'[1]Scheduling Worksheet'!$N$1:$X$65536,10,FALSE),"")</f>
        <v/>
      </c>
      <c r="V40" s="47" t="str">
        <f>IF(ISNUMBER(MATCH($C40,'[1]Scheduling Worksheet'!$O$1:$O$65536,0)),VLOOKUP($C40,'[1]Scheduling Worksheet'!$O$1:$X$65536,9,FALSE),"")</f>
        <v/>
      </c>
      <c r="W40" s="51" t="str">
        <f>IF(ISNUMBER(MATCH($C40,'[1]Scheduling Worksheet'!$P$1:$P$65536,0)),VLOOKUP($C40,'[1]Scheduling Worksheet'!$P$1:$X$65536,8,FALSE),"")</f>
        <v/>
      </c>
      <c r="X40" s="51" t="str">
        <f>IF(ISNUMBER(MATCH($C40,'[1]Scheduling Worksheet'!$Q$1:$Q$65536,0)),VLOOKUP($C40,'[1]Scheduling Worksheet'!$Q$1:$X$65536,7,FALSE),"")</f>
        <v/>
      </c>
      <c r="Y40" s="47" t="str">
        <f>IF(ISNUMBER(MATCH($C40,'[1]Scheduling Worksheet'!$R$1:$R$65536,0)),VLOOKUP($C40,'[1]Scheduling Worksheet'!$R$1:$X$65536,6,FALSE),"")</f>
        <v/>
      </c>
      <c r="Z40" s="47" t="str">
        <f>IF(ISNUMBER(MATCH($C40,'[1]Scheduling Worksheet'!$S$1:$S$65536,0)),VLOOKUP($C40,'[1]Scheduling Worksheet'!$S$1:$X$65536,5,FALSE),"")</f>
        <v/>
      </c>
      <c r="AA40" s="47" t="str">
        <f>IF(ISNUMBER(MATCH($C40,'[1]Scheduling Worksheet'!$T$1:$T$65536,0)),VLOOKUP($C40,'[1]Scheduling Worksheet'!$T$1:$X$65536,4,FALSE),"")</f>
        <v/>
      </c>
      <c r="AB40" s="47" t="str">
        <f>IF(ISNUMBER(MATCH($C40,'[1]Scheduling Worksheet'!$U$1:$U$65536,0)),VLOOKUP($C40,'[1]Scheduling Worksheet'!$U$1:$X$65536,3,FALSE),"")</f>
        <v/>
      </c>
      <c r="AC40" s="53" t="str">
        <f>IF(ISNUMBER(MATCH($C40,'[1]Scheduling Worksheet'!$V$1:$V$65536,0)),VLOOKUP($C40,'[1]Scheduling Worksheet'!$V$1:$X$65536,3,FALSE),"")</f>
        <v/>
      </c>
      <c r="AD40" s="18"/>
      <c r="AE40" s="33"/>
      <c r="AF40" s="25" t="str">
        <f t="shared" si="9"/>
        <v>Pena, Rosa</v>
      </c>
      <c r="AG40" s="51" t="str">
        <f t="shared" si="10"/>
        <v>9:30, 7:30</v>
      </c>
      <c r="AH40" s="43" t="str">
        <f>IF(ISNUMBER(MATCH($C40,[2]LECTORS!$D$1:$D$65546,0)),VLOOKUP($C40,[2]LECTORS!$D$1:$Q$65546,7,FALSE),"")</f>
        <v>512-762-0856</v>
      </c>
      <c r="AI40" s="26" t="s">
        <v>67</v>
      </c>
      <c r="AJ40" s="27" t="s">
        <v>45</v>
      </c>
      <c r="AK40" s="16">
        <f t="shared" si="11"/>
        <v>3</v>
      </c>
      <c r="AL40" s="14" t="str">
        <f>IF(ISNUMBER(MATCH($C40,[2]LECTORS!$D$1:$D$65546,0)),VLOOKUP($C40,[2]LECTORS!$D$1:$Q$65546,12,FALSE),"")</f>
        <v>8</v>
      </c>
      <c r="AM40" s="16">
        <f t="shared" si="12"/>
        <v>3</v>
      </c>
      <c r="AN40" s="13">
        <f>IF(ISNUMBER(MATCH($C40,[2]LECTORS!$D$1:$D$65546,0)),VLOOKUP($C40,[2]LECTORS!$D$1:$S$65546,14,FALSE),"")</f>
        <v>0</v>
      </c>
      <c r="AO40" s="14">
        <f>IF(ISNUMBER(MATCH($C40,[2]LECTORS!$D$1:$D$65546,0)),VLOOKUP($C40,[2]LECTORS!$D$1:$S$65546,15,FALSE),"")</f>
        <v>0</v>
      </c>
      <c r="AP40" s="14">
        <f>IF(ISNUMBER(MATCH($C40,[2]LECTORS!$D$1:$D$65546,0)),VLOOKUP($C40,[2]LECTORS!$D$1:$S$65546,16,FALSE),"")</f>
        <v>0</v>
      </c>
      <c r="AQ40" s="14" t="str">
        <f>IF(ISNUMBER(MATCH($C40,[2]LECTORS!$D$1:$D$65546,0)),VLOOKUP($C40,[2]LECTORS!$D$1:$Q$65546,6,FALSE),"")</f>
        <v>rpena4@austin.rr.com</v>
      </c>
      <c r="AR40" s="2"/>
      <c r="AS40" s="2"/>
      <c r="BA40" s="4" t="str">
        <f t="shared" si="13"/>
        <v>LEC</v>
      </c>
    </row>
    <row r="41" spans="1:84" s="4" customFormat="1" ht="19.95" customHeight="1" x14ac:dyDescent="0.3">
      <c r="A41" s="76" t="str">
        <f>_xlfn.XLOOKUP(C41,[2]LECTORS!$D:$D,[2]LECTORS!$A:$A,"")</f>
        <v>New-HF-needs EIM</v>
      </c>
      <c r="B41" s="43" t="str">
        <f>IF(ISNUMBER(MATCH($C41,[2]LECTORS!$D$1:$D$65546,0)),VLOOKUP($C41,[2]LECTORS!$D$1:$Q$65546,11,FALSE),"")</f>
        <v>9:30,</v>
      </c>
      <c r="C41" s="151" t="s">
        <v>100</v>
      </c>
      <c r="D41" s="103" t="str">
        <f>IF(ISNUMBER(MATCH($C41,'[1]Scheduling Worksheet'!$B$1:$B$65536,0)),VLOOKUP($C41,'[1]Scheduling Worksheet'!$B$1:$X$65536,22,FALSE),"")</f>
        <v/>
      </c>
      <c r="E41" s="47" t="str">
        <f>IF(ISNUMBER(MATCH($C41,'[1]Scheduling Worksheet'!$C$1:$C$65536,0)),VLOOKUP($C41,'[1]Scheduling Worksheet'!$C$1:$X$65536,21,FALSE),"")</f>
        <v/>
      </c>
      <c r="F41" s="47" t="str">
        <f>IF(ISNUMBER(MATCH($C41,'[1]Scheduling Worksheet'!$D$1:$D$65536,0)),VLOOKUP($C41,'[1]Scheduling Worksheet'!$D$1:$X$65536,20,FALSE),"")</f>
        <v/>
      </c>
      <c r="G41" s="47" t="str">
        <f>IF(ISNUMBER(MATCH($C41,'[1]Scheduling Worksheet'!$E$1:$E$65536,0)),VLOOKUP($C41,'[1]Scheduling Worksheet'!$E$1:$X$65536,19,FALSE),"")</f>
        <v/>
      </c>
      <c r="H41" s="47" t="str">
        <f>IF(ISNUMBER(MATCH($C41,'[1]Scheduling Worksheet'!$F$1:$F$65536,0)),VLOOKUP($C41,'[1]Scheduling Worksheet'!$F$1:$X$65536,19,FALSE),"")</f>
        <v/>
      </c>
      <c r="I41" s="47" t="str">
        <f>IF(ISNUMBER(MATCH($C41,'[1]Scheduling Worksheet'!$G$1:$G$65536,0)),VLOOKUP($C41,'[1]Scheduling Worksheet'!$G$1:$X$65536,17,FALSE),"")</f>
        <v>9:30-Lector</v>
      </c>
      <c r="J41" s="47" t="str">
        <f>IF(ISNUMBER(MATCH($C41,'[1]Scheduling Worksheet'!$H$1:$H$65536,0)),VLOOKUP($C41,'[1]Scheduling Worksheet'!$H$1:$X$65536,16,FALSE),"")</f>
        <v/>
      </c>
      <c r="K41" s="47" t="str">
        <f>IF(ISNUMBER(MATCH($C41,'[1]Scheduling Worksheet'!$I$1:$I$65536,0)),VLOOKUP($C41,'[1]Scheduling Worksheet'!$I$1:$X$65536,15,FALSE),"")</f>
        <v/>
      </c>
      <c r="L41" s="47" t="str">
        <f>IF(ISNUMBER(MATCH($C41,'[1]Scheduling Worksheet'!$J$1:$J$65536,0)),VLOOKUP($C41,'[1]Scheduling Worksheet'!$J$1:$X$65536,14,FALSE),"")</f>
        <v/>
      </c>
      <c r="M41" s="102"/>
      <c r="N41" s="49"/>
      <c r="O41"/>
      <c r="P41" s="55" t="str">
        <f t="shared" si="7"/>
        <v>9:30,</v>
      </c>
      <c r="Q41" s="9" t="str">
        <f t="shared" si="8"/>
        <v>Schrieber, Randy</v>
      </c>
      <c r="R41" s="54" t="str">
        <f>IF(ISNUMBER(MATCH($C41,'[1]Scheduling Worksheet'!$K$1:$K$65536,0)),VLOOKUP($C41,'[1]Scheduling Worksheet'!$K$1:$X$65536,13,FALSE),"")</f>
        <v/>
      </c>
      <c r="S41" s="47" t="str">
        <f>IF(ISNUMBER(MATCH($C41,'[1]Scheduling Worksheet'!$L$1:$L$65536,0)),VLOOKUP($C41,'[1]Scheduling Worksheet'!$L$1:$X$65536,12,FALSE),"")</f>
        <v/>
      </c>
      <c r="T41" s="47" t="str">
        <f>IF(ISNUMBER(MATCH($C41,'[1]Scheduling Worksheet'!$M$1:$M$65536,0)),VLOOKUP($C41,'[1]Scheduling Worksheet'!$M$1:$X$65536,11,FALSE),"")</f>
        <v/>
      </c>
      <c r="U41" s="47" t="str">
        <f>IF(ISNUMBER(MATCH($C41,'[1]Scheduling Worksheet'!$N$1:$N$65536,0)),VLOOKUP($C41,'[1]Scheduling Worksheet'!$N$1:$X$65536,10,FALSE),"")</f>
        <v/>
      </c>
      <c r="V41" s="47" t="str">
        <f>IF(ISNUMBER(MATCH($C41,'[1]Scheduling Worksheet'!$O$1:$O$65536,0)),VLOOKUP($C41,'[1]Scheduling Worksheet'!$O$1:$X$65536,9,FALSE),"")</f>
        <v/>
      </c>
      <c r="W41" s="51" t="str">
        <f>IF(ISNUMBER(MATCH($C41,'[1]Scheduling Worksheet'!$P$1:$P$65536,0)),VLOOKUP($C41,'[1]Scheduling Worksheet'!$P$1:$X$65536,8,FALSE),"")</f>
        <v/>
      </c>
      <c r="X41" s="51" t="str">
        <f>IF(ISNUMBER(MATCH($C41,'[1]Scheduling Worksheet'!$Q$1:$Q$65536,0)),VLOOKUP($C41,'[1]Scheduling Worksheet'!$Q$1:$X$65536,7,FALSE),"")</f>
        <v>9:30-Lector</v>
      </c>
      <c r="Y41" s="47" t="str">
        <f>IF(ISNUMBER(MATCH($C41,'[1]Scheduling Worksheet'!$R$1:$R$65536,0)),VLOOKUP($C41,'[1]Scheduling Worksheet'!$R$1:$X$65536,6,FALSE),"")</f>
        <v/>
      </c>
      <c r="Z41" s="47" t="str">
        <f>IF(ISNUMBER(MATCH($C41,'[1]Scheduling Worksheet'!$S$1:$S$65536,0)),VLOOKUP($C41,'[1]Scheduling Worksheet'!$S$1:$X$65536,5,FALSE),"")</f>
        <v/>
      </c>
      <c r="AA41" s="47" t="str">
        <f>IF(ISNUMBER(MATCH($C41,'[1]Scheduling Worksheet'!$T$1:$T$65536,0)),VLOOKUP($C41,'[1]Scheduling Worksheet'!$T$1:$X$65536,4,FALSE),"")</f>
        <v/>
      </c>
      <c r="AB41" s="47" t="str">
        <f>IF(ISNUMBER(MATCH(#REF!,'[1]Scheduling Worksheet'!$U$1:$U$65536,0)),VLOOKUP(#REF!,'[1]Scheduling Worksheet'!$U$1:$X$65536,3,FALSE),"")</f>
        <v/>
      </c>
      <c r="AC41" s="53" t="str">
        <f>IF(ISNUMBER(MATCH(#REF!,'[1]Scheduling Worksheet'!$V$1:$V$65536,0)),VLOOKUP(#REF!,'[1]Scheduling Worksheet'!$V$1:$X$65536,3,FALSE),"")</f>
        <v/>
      </c>
      <c r="AD41" s="18"/>
      <c r="AE41" s="33"/>
      <c r="AF41" s="25" t="str">
        <f t="shared" si="9"/>
        <v>Schrieber, Randy</v>
      </c>
      <c r="AG41" s="51" t="str">
        <f t="shared" si="10"/>
        <v>9:30,</v>
      </c>
      <c r="AH41" s="43" t="str">
        <f>IF(ISNUMBER(MATCH($C41,[2]LECTORS!$D$1:$D$65546,0)),VLOOKUP($C41,[2]LECTORS!$D$1:$Q$65546,7,FALSE),"")</f>
        <v>512-944-2255</v>
      </c>
      <c r="AI41" s="26" t="str">
        <f>IF($AJ41="y",IF(ISNUMBER(MATCH($C41,[2]LECTORS!$D$1:$D$65546,0)),VLOOKUP($C41,[2]LECTORS!$D$1:$Q$65546,6,FALSE),""),"")</f>
        <v/>
      </c>
      <c r="AJ41" s="27"/>
      <c r="AK41" s="16">
        <f t="shared" si="11"/>
        <v>2</v>
      </c>
      <c r="AL41" s="14">
        <f>IF(ISNUMBER(MATCH($C41,[2]LECTORS!$D$1:$D$65546,0)),VLOOKUP($C41,[2]LECTORS!$D$1:$Q$65546,12,FALSE),"")</f>
        <v>0</v>
      </c>
      <c r="AM41" s="16">
        <f t="shared" si="12"/>
        <v>2</v>
      </c>
      <c r="AN41" s="13">
        <f>IF(ISNUMBER(MATCH($C41,[2]LECTORS!$D$1:$D$65546,0)),VLOOKUP($C41,[2]LECTORS!$D$1:$S$65546,14,FALSE),"")</f>
        <v>0</v>
      </c>
      <c r="AO41" s="14">
        <f>IF(ISNUMBER(MATCH($C41,[2]LECTORS!$D$1:$D$65546,0)),VLOOKUP($C41,[2]LECTORS!$D$1:$S$65546,15,FALSE),"")</f>
        <v>0</v>
      </c>
      <c r="AP41" s="14">
        <f>IF(ISNUMBER(MATCH($C41,[2]LECTORS!$D$1:$D$65546,0)),VLOOKUP($C41,[2]LECTORS!$D$1:$S$65546,16,FALSE),"")</f>
        <v>0</v>
      </c>
      <c r="AQ41" s="14" t="str">
        <f>IF(ISNUMBER(MATCH($C41,[2]LECTORS!$D$1:$D$65546,0)),VLOOKUP($C41,[2]LECTORS!$D$1:$Q$65546,6,FALSE),"")</f>
        <v>allowat.s@gmail.com</v>
      </c>
      <c r="AR41" s="2"/>
      <c r="AS41" s="2"/>
      <c r="BA41" s="4" t="str">
        <f t="shared" si="13"/>
        <v>LEC</v>
      </c>
    </row>
    <row r="42" spans="1:84" s="4" customFormat="1" ht="19.95" customHeight="1" x14ac:dyDescent="0.3">
      <c r="A42" s="76" t="str">
        <f>_xlfn.XLOOKUP(C42,[2]LECTORS!$D:$D,[2]LECTORS!$A:$A,"")</f>
        <v>New</v>
      </c>
      <c r="B42" s="43" t="str">
        <f>IF(ISNUMBER(MATCH($C42,[2]LECTORS!$D$1:$D$65546,0)),VLOOKUP($C42,[2]LECTORS!$D$1:$Q$65546,11,FALSE),"")</f>
        <v>9:30,</v>
      </c>
      <c r="C42" s="148" t="s">
        <v>99</v>
      </c>
      <c r="D42" s="103" t="str">
        <f>IF(ISNUMBER(MATCH($C42,'[1]Scheduling Worksheet'!$B$1:$B$65536,0)),VLOOKUP($C42,'[1]Scheduling Worksheet'!$B$1:$X$65536,22,FALSE),"")</f>
        <v>9:30-Lector</v>
      </c>
      <c r="E42" s="47" t="str">
        <f>IF(ISNUMBER(MATCH($C42,'[1]Scheduling Worksheet'!$C$1:$C$65536,0)),VLOOKUP($C42,'[1]Scheduling Worksheet'!$C$1:$X$65536,21,FALSE),"")</f>
        <v/>
      </c>
      <c r="F42" s="47" t="str">
        <f>IF(ISNUMBER(MATCH($C42,'[1]Scheduling Worksheet'!$D$1:$D$65536,0)),VLOOKUP($C42,'[1]Scheduling Worksheet'!$D$1:$X$65536,20,FALSE),"")</f>
        <v/>
      </c>
      <c r="G42" s="47" t="str">
        <f>IF(ISNUMBER(MATCH($C42,'[1]Scheduling Worksheet'!$E$1:$E$65536,0)),VLOOKUP($C42,'[1]Scheduling Worksheet'!$E$1:$X$65536,19,FALSE),"")</f>
        <v/>
      </c>
      <c r="H42" s="47" t="str">
        <f>IF(ISNUMBER(MATCH($C42,'[1]Scheduling Worksheet'!$F$1:$F$65536,0)),VLOOKUP($C42,'[1]Scheduling Worksheet'!$F$1:$X$65536,19,FALSE),"")</f>
        <v/>
      </c>
      <c r="I42" s="47" t="str">
        <f>IF(ISNUMBER(MATCH($C42,'[1]Scheduling Worksheet'!$G$1:$G$65536,0)),VLOOKUP($C42,'[1]Scheduling Worksheet'!$G$1:$X$65536,17,FALSE),"")</f>
        <v/>
      </c>
      <c r="J42" s="47" t="str">
        <f>IF(ISNUMBER(MATCH($C42,'[1]Scheduling Worksheet'!$H$1:$H$65536,0)),VLOOKUP($C42,'[1]Scheduling Worksheet'!$H$1:$X$65536,16,FALSE),"")</f>
        <v/>
      </c>
      <c r="K42" s="47" t="str">
        <f>IF(ISNUMBER(MATCH($C42,'[1]Scheduling Worksheet'!$I$1:$I$65536,0)),VLOOKUP($C42,'[1]Scheduling Worksheet'!$I$1:$X$65536,15,FALSE),"")</f>
        <v/>
      </c>
      <c r="L42" s="47" t="str">
        <f>IF(ISNUMBER(MATCH($C42,'[1]Scheduling Worksheet'!$J$1:$J$65536,0)),VLOOKUP($C42,'[1]Scheduling Worksheet'!$J$1:$X$65536,14,FALSE),"")</f>
        <v>9:30-Lector</v>
      </c>
      <c r="M42" s="102"/>
      <c r="N42" s="49"/>
      <c r="O42"/>
      <c r="P42" s="55" t="str">
        <f t="shared" si="7"/>
        <v>9:30,</v>
      </c>
      <c r="Q42" s="9" t="str">
        <f t="shared" si="8"/>
        <v>Higdon, Andrew</v>
      </c>
      <c r="R42" s="54" t="str">
        <f>IF(ISNUMBER(MATCH($C42,'[1]Scheduling Worksheet'!$K$1:$K$65536,0)),VLOOKUP($C42,'[1]Scheduling Worksheet'!$K$1:$X$65536,13,FALSE),"")</f>
        <v/>
      </c>
      <c r="S42" s="47" t="str">
        <f>IF(ISNUMBER(MATCH($C42,'[1]Scheduling Worksheet'!$L$1:$L$65536,0)),VLOOKUP($C42,'[1]Scheduling Worksheet'!$L$1:$X$65536,12,FALSE),"")</f>
        <v/>
      </c>
      <c r="T42" s="47" t="str">
        <f>IF(ISNUMBER(MATCH($C42,'[1]Scheduling Worksheet'!$M$1:$M$65536,0)),VLOOKUP($C42,'[1]Scheduling Worksheet'!$M$1:$X$65536,11,FALSE),"")</f>
        <v/>
      </c>
      <c r="U42" s="47" t="str">
        <f>IF(ISNUMBER(MATCH($C42,'[1]Scheduling Worksheet'!$N$1:$N$65536,0)),VLOOKUP($C42,'[1]Scheduling Worksheet'!$N$1:$X$65536,10,FALSE),"")</f>
        <v/>
      </c>
      <c r="V42" s="47" t="str">
        <f>IF(ISNUMBER(MATCH($C42,'[1]Scheduling Worksheet'!$O$1:$O$65536,0)),VLOOKUP($C42,'[1]Scheduling Worksheet'!$O$1:$X$65536,9,FALSE),"")</f>
        <v/>
      </c>
      <c r="W42" s="51" t="str">
        <f>IF(ISNUMBER(MATCH($C42,'[1]Scheduling Worksheet'!$P$1:$P$65536,0)),VLOOKUP($C42,'[1]Scheduling Worksheet'!$P$1:$X$65536,8,FALSE),"")</f>
        <v>9:30-Lector</v>
      </c>
      <c r="X42" s="51" t="str">
        <f>IF(ISNUMBER(MATCH($C42,'[1]Scheduling Worksheet'!$Q$1:$Q$65536,0)),VLOOKUP($C42,'[1]Scheduling Worksheet'!$Q$1:$X$65536,7,FALSE),"")</f>
        <v/>
      </c>
      <c r="Y42" s="47" t="str">
        <f>IF(ISNUMBER(MATCH($C42,'[1]Scheduling Worksheet'!$R$1:$R$65536,0)),VLOOKUP($C42,'[1]Scheduling Worksheet'!$R$1:$X$65536,6,FALSE),"")</f>
        <v/>
      </c>
      <c r="Z42" s="47" t="str">
        <f>IF(ISNUMBER(MATCH($C42,'[1]Scheduling Worksheet'!$S$1:$S$65536,0)),VLOOKUP($C42,'[1]Scheduling Worksheet'!$S$1:$X$65536,5,FALSE),"")</f>
        <v/>
      </c>
      <c r="AA42" s="47" t="str">
        <f>IF(ISNUMBER(MATCH($C42,'[1]Scheduling Worksheet'!$T$1:$T$65536,0)),VLOOKUP($C42,'[1]Scheduling Worksheet'!$T$1:$X$65536,4,FALSE),"")</f>
        <v/>
      </c>
      <c r="AB42" s="47" t="str">
        <f>IF(ISNUMBER(MATCH(#REF!,'[1]Scheduling Worksheet'!$U$1:$U$65536,0)),VLOOKUP(#REF!,'[1]Scheduling Worksheet'!$U$1:$X$65536,3,FALSE),"")</f>
        <v/>
      </c>
      <c r="AC42" s="53" t="str">
        <f>IF(ISNUMBER(MATCH(#REF!,'[1]Scheduling Worksheet'!$V$1:$V$65536,0)),VLOOKUP(#REF!,'[1]Scheduling Worksheet'!$V$1:$X$65536,3,FALSE),"")</f>
        <v/>
      </c>
      <c r="AD42" s="18"/>
      <c r="AE42" s="33"/>
      <c r="AF42" s="25" t="str">
        <f t="shared" si="9"/>
        <v>Higdon, Andrew</v>
      </c>
      <c r="AG42" s="51" t="str">
        <f t="shared" si="10"/>
        <v>9:30,</v>
      </c>
      <c r="AH42" s="43" t="str">
        <f>IF(ISNUMBER(MATCH($C42,[2]LECTORS!$D$1:$D$65546,0)),VLOOKUP($C42,[2]LECTORS!$D$1:$Q$65546,7,FALSE),"")</f>
        <v>574-404-1993</v>
      </c>
      <c r="AI42" s="26" t="str">
        <f>IF($AJ42="y",IF(ISNUMBER(MATCH($C42,[2]LECTORS!$D$1:$D$65546,0)),VLOOKUP($C42,[2]LECTORS!$D$1:$Q$65546,6,FALSE),""),"")</f>
        <v/>
      </c>
      <c r="AJ42" s="27"/>
      <c r="AK42" s="16">
        <f t="shared" si="11"/>
        <v>2</v>
      </c>
      <c r="AL42" s="14">
        <f>IF(ISNUMBER(MATCH($C42,[2]LECTORS!$D$1:$D$65546,0)),VLOOKUP($C42,[2]LECTORS!$D$1:$Q$65546,12,FALSE),"")</f>
        <v>0</v>
      </c>
      <c r="AM42" s="16">
        <f t="shared" si="12"/>
        <v>2</v>
      </c>
      <c r="AN42" s="13">
        <f>IF(ISNUMBER(MATCH($C42,[2]LECTORS!$D$1:$D$65546,0)),VLOOKUP($C42,[2]LECTORS!$D$1:$S$65546,14,FALSE),"")</f>
        <v>0</v>
      </c>
      <c r="AO42" s="14">
        <f>IF(ISNUMBER(MATCH($C42,[2]LECTORS!$D$1:$D$65546,0)),VLOOKUP($C42,[2]LECTORS!$D$1:$S$65546,15,FALSE),"")</f>
        <v>0</v>
      </c>
      <c r="AP42" s="14">
        <f>IF(ISNUMBER(MATCH($C42,[2]LECTORS!$D$1:$D$65546,0)),VLOOKUP($C42,[2]LECTORS!$D$1:$S$65546,16,FALSE),"")</f>
        <v>0</v>
      </c>
      <c r="AQ42" s="14" t="str">
        <f>IF(ISNUMBER(MATCH($C42,[2]LECTORS!$D$1:$D$65546,0)),VLOOKUP($C42,[2]LECTORS!$D$1:$Q$65546,6,FALSE),"")</f>
        <v>ndrwhgdn@protonmail.com</v>
      </c>
      <c r="AR42" s="2"/>
      <c r="AS42" s="2"/>
      <c r="AT42" s="2"/>
    </row>
    <row r="43" spans="1:84" s="73" customFormat="1" ht="19.95" customHeight="1" x14ac:dyDescent="0.25">
      <c r="A43" s="98"/>
      <c r="B43" s="65">
        <v>13</v>
      </c>
      <c r="C43" s="154"/>
      <c r="D43" s="155"/>
      <c r="E43" s="156"/>
      <c r="F43" s="156"/>
      <c r="G43" s="156"/>
      <c r="H43" s="156"/>
      <c r="I43" s="156"/>
      <c r="J43" s="157"/>
      <c r="K43" s="156"/>
      <c r="L43" s="156"/>
      <c r="M43" s="158"/>
      <c r="N43" s="159"/>
      <c r="O43" s="160"/>
      <c r="P43" s="161"/>
      <c r="Q43" s="162"/>
      <c r="R43" s="155"/>
      <c r="S43" s="156"/>
      <c r="T43" s="156"/>
      <c r="U43" s="156"/>
      <c r="V43" s="156"/>
      <c r="W43" s="68"/>
      <c r="X43" s="68"/>
      <c r="Y43" s="156"/>
      <c r="Z43" s="156"/>
      <c r="AA43" s="156"/>
      <c r="AB43" s="156"/>
      <c r="AC43" s="163"/>
      <c r="AD43" s="164"/>
      <c r="AE43" s="165"/>
      <c r="AF43" s="67"/>
      <c r="AG43" s="68"/>
      <c r="AH43" s="65"/>
      <c r="AI43" s="69"/>
      <c r="AJ43" s="66"/>
      <c r="AK43" s="166"/>
      <c r="AL43" s="70"/>
      <c r="AM43" s="166"/>
      <c r="AN43" s="71"/>
      <c r="AO43" s="70"/>
      <c r="AP43" s="70"/>
      <c r="AQ43" s="70"/>
      <c r="AR43" s="72"/>
      <c r="AS43" s="72"/>
    </row>
    <row r="44" spans="1:84" s="4" customFormat="1" ht="19.95" customHeight="1" x14ac:dyDescent="0.25">
      <c r="A44" s="76" t="str">
        <f>_xlfn.XLOOKUP(C44,[2]LECTORS!$D:$D,[2]LECTORS!$Q:$Q,"")</f>
        <v>EM</v>
      </c>
      <c r="B44" s="63" t="str">
        <f>IF(ISNUMBER(MATCH($C44,[2]LECTORS!$D$1:$D$65546,0)),VLOOKUP($C44,[2]LECTORS!$D$1:$Q$65546,11,FALSE),"")</f>
        <v>11:15, 5</v>
      </c>
      <c r="C44" s="99" t="s">
        <v>1</v>
      </c>
      <c r="D44" s="103" t="str">
        <f>IF(ISNUMBER(MATCH($C44,'[1]Scheduling Worksheet'!$B$1:$B$65536,0)),VLOOKUP($C44,'[1]Scheduling Worksheet'!$B$1:$X$65536,22,FALSE),"")</f>
        <v/>
      </c>
      <c r="E44" s="48" t="str">
        <f>IF(ISNUMBER(MATCH($C44,'[1]Scheduling Worksheet'!$C$1:$C$65536,0)),VLOOKUP($C44,'[1]Scheduling Worksheet'!$C$1:$X$65536,21,FALSE),"")</f>
        <v>11:15-Lector</v>
      </c>
      <c r="F44" s="47" t="str">
        <f>IF(ISNUMBER(MATCH($C44,'[1]Scheduling Worksheet'!$D$1:$D$65536,0)),VLOOKUP($C44,'[1]Scheduling Worksheet'!$D$1:$X$65536,20,FALSE),"")</f>
        <v/>
      </c>
      <c r="G44" s="48" t="str">
        <f>IF(ISNUMBER(MATCH($C44,'[1]Scheduling Worksheet'!$E$1:$E$65536,0)),VLOOKUP($C44,'[1]Scheduling Worksheet'!$E$1:$X$65536,19,FALSE),"")</f>
        <v/>
      </c>
      <c r="H44" s="64" t="str">
        <f>IF(ISNUMBER(MATCH($C44,'[1]Scheduling Worksheet'!$F$1:$F$65536,0)),VLOOKUP($C44,'[1]Scheduling Worksheet'!$F$1:$X$65536,19,FALSE),"")</f>
        <v/>
      </c>
      <c r="I44" s="48" t="str">
        <f>IF(ISNUMBER(MATCH($C44,'[1]Scheduling Worksheet'!$G$1:$G$65536,0)),VLOOKUP($C44,'[1]Scheduling Worksheet'!$G$1:$X$65536,17,FALSE),"")</f>
        <v/>
      </c>
      <c r="J44" s="47" t="str">
        <f>IF(ISNUMBER(MATCH($C44,'[1]Scheduling Worksheet'!$H$1:$H$65536,0)),VLOOKUP($C44,'[1]Scheduling Worksheet'!$H$1:$X$65536,16,FALSE),"")</f>
        <v/>
      </c>
      <c r="K44" s="48" t="str">
        <f>IF(ISNUMBER(MATCH($C44,'[1]Scheduling Worksheet'!$I$1:$I$65536,0)),VLOOKUP($C44,'[1]Scheduling Worksheet'!$I$1:$X$65536,15,FALSE),"")</f>
        <v/>
      </c>
      <c r="L44" s="47" t="str">
        <f>IF(ISNUMBER(MATCH($C44,'[1]Scheduling Worksheet'!$J$1:$J$65536,0)),VLOOKUP($C44,'[1]Scheduling Worksheet'!$J$1:$X$65536,14,FALSE),"")</f>
        <v/>
      </c>
      <c r="M44" s="102"/>
      <c r="N44" s="49"/>
      <c r="O44"/>
      <c r="P44" s="55" t="str">
        <f t="shared" ref="P44:P58" si="14">$B44</f>
        <v>11:15, 5</v>
      </c>
      <c r="Q44" s="9" t="str">
        <f t="shared" ref="Q44:Q58" si="15">$C44</f>
        <v>Alba, Theresa Ann</v>
      </c>
      <c r="R44" s="110" t="str">
        <f>IF(ISNUMBER(MATCH($C44,'[1]Scheduling Worksheet'!$K$1:$K$65536,0)),VLOOKUP($C44,'[1]Scheduling Worksheet'!$K$1:$X$65536,13,FALSE),"")</f>
        <v/>
      </c>
      <c r="S44" s="47" t="str">
        <f>IF(ISNUMBER(MATCH($C44,'[1]Scheduling Worksheet'!$L$1:$L$65536,0)),VLOOKUP($C44,'[1]Scheduling Worksheet'!$L$1:$X$65536,12,FALSE),"")</f>
        <v/>
      </c>
      <c r="T44" s="48" t="str">
        <f>IF(ISNUMBER(MATCH($C44,'[1]Scheduling Worksheet'!$M$1:$M$65536,0)),VLOOKUP($C44,'[1]Scheduling Worksheet'!$M$1:$X$65536,11,FALSE),"")</f>
        <v/>
      </c>
      <c r="U44" s="48" t="str">
        <f>IF(ISNUMBER(MATCH($C44,'[1]Scheduling Worksheet'!$N$1:$N$65536,0)),VLOOKUP($C44,'[1]Scheduling Worksheet'!$N$1:$X$65536,10,FALSE),"")</f>
        <v>11:15-Lector</v>
      </c>
      <c r="V44" s="48" t="str">
        <f>IF(ISNUMBER(MATCH($C44,'[1]Scheduling Worksheet'!$O$1:$O$65536,0)),VLOOKUP($C44,'[1]Scheduling Worksheet'!$O$1:$X$65536,9,FALSE),"")</f>
        <v/>
      </c>
      <c r="W44" s="64" t="str">
        <f>IF(ISNUMBER(MATCH($C44,'[1]Scheduling Worksheet'!$P$1:$P$65536,0)),VLOOKUP($C44,'[1]Scheduling Worksheet'!$P$1:$X$65536,8,FALSE),"")</f>
        <v/>
      </c>
      <c r="X44" s="64" t="str">
        <f>IF(ISNUMBER(MATCH($C44,'[1]Scheduling Worksheet'!$Q$1:$Q$65536,0)),VLOOKUP($C44,'[1]Scheduling Worksheet'!$Q$1:$X$65536,7,FALSE),"")</f>
        <v/>
      </c>
      <c r="Y44" s="48" t="str">
        <f>IF(ISNUMBER(MATCH($C44,'[1]Scheduling Worksheet'!$R$1:$R$65536,0)),VLOOKUP($C44,'[1]Scheduling Worksheet'!$R$1:$X$65536,6,FALSE),"")</f>
        <v/>
      </c>
      <c r="Z44" s="48" t="str">
        <f>IF(ISNUMBER(MATCH($C44,'[1]Scheduling Worksheet'!$S$1:$S$65536,0)),VLOOKUP($C44,'[1]Scheduling Worksheet'!$S$1:$X$65536,5,FALSE),"")</f>
        <v/>
      </c>
      <c r="AA44" s="47" t="str">
        <f>IF(ISNUMBER(MATCH($C44,'[1]Scheduling Worksheet'!$T$1:$T$65536,0)),VLOOKUP($C44,'[1]Scheduling Worksheet'!$T$1:$X$65536,4,FALSE),"")</f>
        <v/>
      </c>
      <c r="AB44" s="47" t="str">
        <f>IF(ISNUMBER(MATCH($C44,'[1]Scheduling Worksheet'!$U$1:$U$65536,0)),VLOOKUP($C44,'[1]Scheduling Worksheet'!$U$1:$X$65536,3,FALSE),"")</f>
        <v/>
      </c>
      <c r="AC44" s="53" t="str">
        <f>IF(ISNUMBER(MATCH($C44,'[1]Scheduling Worksheet'!$V$1:$V$65536,0)),VLOOKUP($C44,'[1]Scheduling Worksheet'!$V$1:$X$65536,3,FALSE),"")</f>
        <v/>
      </c>
      <c r="AD44" s="18"/>
      <c r="AE44" s="33"/>
      <c r="AF44" s="25" t="str">
        <f t="shared" ref="AF44:AF58" si="16">$C44</f>
        <v>Alba, Theresa Ann</v>
      </c>
      <c r="AG44" s="51" t="str">
        <f t="shared" ref="AG44:AG58" si="17">$B44</f>
        <v>11:15, 5</v>
      </c>
      <c r="AH44" s="43" t="str">
        <f>IF(ISNUMBER(MATCH($C44,[2]LECTORS!$D$1:$D$65546,0)),VLOOKUP($C44,[2]LECTORS!$D$1:$Q$65546,7,FALSE),"")</f>
        <v>512-385-5185</v>
      </c>
      <c r="AI44" s="26" t="str">
        <f>IF($AJ44="y",IF(ISNUMBER(MATCH($C44,[2]LECTORS!$D$1:$D$65546,0)),VLOOKUP($C44,[2]LECTORS!$D$1:$Q$65546,6,FALSE),""),"")</f>
        <v>theresaannalba@yahoo.com</v>
      </c>
      <c r="AJ44" s="27" t="s">
        <v>45</v>
      </c>
      <c r="AK44" s="16">
        <f t="shared" ref="AK44:AK58" si="18">COUNTIF($E44:$AE44,"*-Lector")</f>
        <v>2</v>
      </c>
      <c r="AL44" s="14" t="str">
        <f>IF(ISNUMBER(MATCH($C44,[2]LECTORS!$D$1:$D$65546,0)),VLOOKUP($C44,[2]LECTORS!$D$1:$Q$65546,12,FALSE),"")</f>
        <v>8</v>
      </c>
      <c r="AM44" s="16">
        <f t="shared" ref="AM44:AM58" si="19">COUNTIF($E44:$AE44,"*-EM")+AK44</f>
        <v>2</v>
      </c>
      <c r="AN44" s="13" t="str">
        <f>IF(ISNUMBER(MATCH($C44,[2]LECTORS!$D$1:$D$65546,0)),VLOOKUP($C44,[2]LECTORS!$D$1:$S$65546,14,FALSE),"")</f>
        <v>EM</v>
      </c>
      <c r="AO44" s="14" t="str">
        <f>IF(ISNUMBER(MATCH($C44,[2]LECTORS!$D$1:$D$65546,0)),VLOOKUP($C44,[2]LECTORS!$D$1:$S$65546,15,FALSE),"")</f>
        <v>Requests Specific Dates to serve at each Ministry.</v>
      </c>
      <c r="AP44" s="14" t="s">
        <v>51</v>
      </c>
      <c r="AQ44" s="14" t="str">
        <f>IF(ISNUMBER(MATCH($C44,[2]LECTORS!$D$1:$D$65546,0)),VLOOKUP($C44,[2]LECTORS!$D$1:$Q$65546,6,FALSE),"")</f>
        <v>theresaannalba@yahoo.com</v>
      </c>
      <c r="AR44" s="2"/>
      <c r="AS44" s="2"/>
      <c r="AZ44" s="4" t="s">
        <v>42</v>
      </c>
      <c r="BA44" s="4" t="str">
        <f>IF($AN44="EM",$B44,"LEC")</f>
        <v>11:15, 5</v>
      </c>
    </row>
    <row r="45" spans="1:84" s="4" customFormat="1" ht="19.95" customHeight="1" x14ac:dyDescent="0.25">
      <c r="A45" s="76" t="str">
        <f>_xlfn.XLOOKUP(C45,[2]LECTORS!$D:$D,[2]LECTORS!$Q:$Q,"")</f>
        <v>EM SAC</v>
      </c>
      <c r="B45" s="63" t="str">
        <f>IF(ISNUMBER(MATCH($C45,[2]LECTORS!$D$1:$D$65546,0)),VLOOKUP($C45,[2]LECTORS!$D$1:$Q$65546,11,FALSE),"")</f>
        <v>11:15,</v>
      </c>
      <c r="C45" s="101" t="s">
        <v>83</v>
      </c>
      <c r="D45" s="103" t="str">
        <f>IF(ISNUMBER(MATCH($C45,'[1]Scheduling Worksheet'!$B$1:$B$65536,0)),VLOOKUP($C45,'[1]Scheduling Worksheet'!$B$1:$X$65536,22,FALSE),"")</f>
        <v/>
      </c>
      <c r="E45" s="47" t="str">
        <f>IF(ISNUMBER(MATCH($C45,'[1]Scheduling Worksheet'!$C$1:$C$65536,0)),VLOOKUP($C45,'[1]Scheduling Worksheet'!$C$1:$X$65536,21,FALSE),"")</f>
        <v/>
      </c>
      <c r="F45" s="48" t="str">
        <f>IF(ISNUMBER(MATCH($C45,'[1]Scheduling Worksheet'!$D$1:$D$65536,0)),VLOOKUP($C45,'[1]Scheduling Worksheet'!$D$1:$X$65536,20,FALSE),"")</f>
        <v>11:15-EM</v>
      </c>
      <c r="G45" s="47" t="str">
        <f>IF(ISNUMBER(MATCH($C45,'[1]Scheduling Worksheet'!$E$1:$E$65536,0)),VLOOKUP($C45,'[1]Scheduling Worksheet'!$E$1:$X$65536,19,FALSE),"")</f>
        <v/>
      </c>
      <c r="H45" s="47" t="str">
        <f>IF(ISNUMBER(MATCH($C45,'[1]Scheduling Worksheet'!$F$1:$F$65536,0)),VLOOKUP($C45,'[1]Scheduling Worksheet'!$F$1:$X$65536,19,FALSE),"")</f>
        <v/>
      </c>
      <c r="I45" s="47" t="str">
        <f>IF(ISNUMBER(MATCH($C45,'[1]Scheduling Worksheet'!$G$1:$G$65536,0)),VLOOKUP($C45,'[1]Scheduling Worksheet'!$G$1:$X$65536,17,FALSE),"")</f>
        <v>11:15-CUP</v>
      </c>
      <c r="J45" s="47" t="str">
        <f>IF(ISNUMBER(MATCH($C45,'[1]Scheduling Worksheet'!$H$1:$H$65536,0)),VLOOKUP($C45,'[1]Scheduling Worksheet'!$H$1:$X$65536,16,FALSE),"")</f>
        <v/>
      </c>
      <c r="K45" s="47" t="str">
        <f>IF(ISNUMBER(MATCH($C45,'[1]Scheduling Worksheet'!$I$1:$I$65536,0)),VLOOKUP($C45,'[1]Scheduling Worksheet'!$I$1:$X$65536,15,FALSE),"")</f>
        <v>11:15-Lector</v>
      </c>
      <c r="L45" s="47" t="str">
        <f>IF(ISNUMBER(MATCH($C45,'[1]Scheduling Worksheet'!$J$1:$J$65536,0)),VLOOKUP($C45,'[1]Scheduling Worksheet'!$J$1:$X$65536,14,FALSE),"")</f>
        <v/>
      </c>
      <c r="M45" s="102"/>
      <c r="N45" s="49"/>
      <c r="O45"/>
      <c r="P45" s="55" t="str">
        <f t="shared" si="14"/>
        <v>11:15,</v>
      </c>
      <c r="Q45" s="9" t="str">
        <f t="shared" si="15"/>
        <v>Cheatham, Charles</v>
      </c>
      <c r="R45" s="54" t="str">
        <f>IF(ISNUMBER(MATCH($C45,'[1]Scheduling Worksheet'!$K$1:$K$65536,0)),VLOOKUP($C45,'[1]Scheduling Worksheet'!$K$1:$X$65536,13,FALSE),"")</f>
        <v>11:15-CUP</v>
      </c>
      <c r="S45" s="48" t="str">
        <f>IF(ISNUMBER(MATCH($C45,'[1]Scheduling Worksheet'!$L$1:$L$65536,0)),VLOOKUP($C45,'[1]Scheduling Worksheet'!$L$1:$X$65536,12,FALSE),"")</f>
        <v/>
      </c>
      <c r="T45" s="47" t="str">
        <f>IF(ISNUMBER(MATCH($C45,'[1]Scheduling Worksheet'!$M$1:$M$65536,0)),VLOOKUP($C45,'[1]Scheduling Worksheet'!$M$1:$X$65536,11,FALSE),"")</f>
        <v>11:15-CUP</v>
      </c>
      <c r="U45" s="47" t="str">
        <f>IF(ISNUMBER(MATCH($C45,'[1]Scheduling Worksheet'!$N$1:$N$65536,0)),VLOOKUP($C45,'[1]Scheduling Worksheet'!$N$1:$X$65536,10,FALSE),"")</f>
        <v/>
      </c>
      <c r="V45" s="47" t="str">
        <f>IF(ISNUMBER(MATCH($C45,'[1]Scheduling Worksheet'!$O$1:$O$65536,0)),VLOOKUP($C45,'[1]Scheduling Worksheet'!$O$1:$X$65536,9,FALSE),"")</f>
        <v>11:15-Lector</v>
      </c>
      <c r="W45" s="51" t="str">
        <f>IF(ISNUMBER(MATCH($C45,'[1]Scheduling Worksheet'!$P$1:$P$65536,0)),VLOOKUP($C45,'[1]Scheduling Worksheet'!$P$1:$X$65536,8,FALSE),"")</f>
        <v/>
      </c>
      <c r="X45" s="51" t="str">
        <f>IF(ISNUMBER(MATCH($C45,'[1]Scheduling Worksheet'!$Q$1:$Q$65536,0)),VLOOKUP($C45,'[1]Scheduling Worksheet'!$Q$1:$X$65536,7,FALSE),"")</f>
        <v>11:15-EM</v>
      </c>
      <c r="Y45" s="47" t="str">
        <f>IF(ISNUMBER(MATCH($C45,'[1]Scheduling Worksheet'!$R$1:$R$65536,0)),VLOOKUP($C45,'[1]Scheduling Worksheet'!$R$1:$X$65536,6,FALSE),"")</f>
        <v/>
      </c>
      <c r="Z45" s="47" t="str">
        <f>IF(ISNUMBER(MATCH($C45,'[1]Scheduling Worksheet'!$S$1:$S$65536,0)),VLOOKUP($C45,'[1]Scheduling Worksheet'!$S$1:$X$65536,5,FALSE),"")</f>
        <v>11:15-CUP</v>
      </c>
      <c r="AA45" s="47" t="str">
        <f>IF(ISNUMBER(MATCH($C45,'[1]Scheduling Worksheet'!$T$1:$T$65536,0)),VLOOKUP($C45,'[1]Scheduling Worksheet'!$T$1:$X$65536,4,FALSE),"")</f>
        <v/>
      </c>
      <c r="AB45" s="47" t="str">
        <f>IF(ISNUMBER(MATCH($C45,'[1]Scheduling Worksheet'!$U$1:$U$65536,0)),VLOOKUP($C45,'[1]Scheduling Worksheet'!$U$1:$X$65536,3,FALSE),"")</f>
        <v/>
      </c>
      <c r="AC45" s="53" t="str">
        <f>IF(ISNUMBER(MATCH($C45,'[1]Scheduling Worksheet'!$V$1:$V$65536,0)),VLOOKUP($C45,'[1]Scheduling Worksheet'!$V$1:$X$65536,3,FALSE),"")</f>
        <v/>
      </c>
      <c r="AD45" s="18"/>
      <c r="AE45" s="33"/>
      <c r="AF45" s="25" t="str">
        <f t="shared" si="16"/>
        <v>Cheatham, Charles</v>
      </c>
      <c r="AG45" s="51" t="str">
        <f t="shared" si="17"/>
        <v>11:15,</v>
      </c>
      <c r="AH45" s="43" t="str">
        <f>IF(ISNUMBER(MATCH($C45,[2]LECTORS!$D$1:$D$65546,0)),VLOOKUP($C45,[2]LECTORS!$D$1:$Q$65546,7,FALSE),"")</f>
        <v>737-346-5365</v>
      </c>
      <c r="AI45" s="26" t="str">
        <f>IF($AJ45="y",IF(ISNUMBER(MATCH($C45,[2]LECTORS!$D$1:$D$65546,0)),VLOOKUP($C45,[2]LECTORS!$D$1:$Q$65546,6,FALSE),""),"")</f>
        <v>cctsunamicycles@yahoo.com</v>
      </c>
      <c r="AJ45" s="27" t="s">
        <v>45</v>
      </c>
      <c r="AK45" s="16">
        <f t="shared" si="18"/>
        <v>2</v>
      </c>
      <c r="AL45" s="14" t="str">
        <f>IF(ISNUMBER(MATCH($C45,[2]LECTORS!$D$1:$D$65546,0)),VLOOKUP($C45,[2]LECTORS!$D$1:$Q$65546,12,FALSE),"")</f>
        <v>s</v>
      </c>
      <c r="AM45" s="16">
        <f t="shared" si="19"/>
        <v>4</v>
      </c>
      <c r="AN45" s="13" t="str">
        <f>IF(ISNUMBER(MATCH($C45,[2]LECTORS!$D$1:$D$65546,0)),VLOOKUP($C45,[2]LECTORS!$D$1:$S$65546,14,FALSE),"")</f>
        <v>EM SAC</v>
      </c>
      <c r="AO45" s="14">
        <f>IF(ISNUMBER(MATCH($C45,[2]LECTORS!$D$1:$D$65546,0)),VLOOKUP($C45,[2]LECTORS!$D$1:$S$65546,15,FALSE),"")</f>
        <v>0</v>
      </c>
      <c r="AP45" s="14">
        <f>IF(ISNUMBER(MATCH($C45,[2]LECTORS!$D$1:$D$65546,0)),VLOOKUP($C45,[2]LECTORS!$D$1:$S$65546,16,FALSE),"")</f>
        <v>0</v>
      </c>
      <c r="AQ45" s="14" t="str">
        <f>IF(ISNUMBER(MATCH($C45,[2]LECTORS!$D$1:$D$65546,0)),VLOOKUP($C45,[2]LECTORS!$D$1:$Q$65546,6,FALSE),"")</f>
        <v>cctsunamicycles@yahoo.com</v>
      </c>
      <c r="AR45" s="2"/>
      <c r="AS45" s="2"/>
      <c r="BA45" s="4" t="str">
        <f>IF($AN45="EM",$B45,"LEC")</f>
        <v>LEC</v>
      </c>
    </row>
    <row r="46" spans="1:84" s="4" customFormat="1" ht="23.4" customHeight="1" x14ac:dyDescent="0.25">
      <c r="A46" s="76" t="str">
        <f>_xlfn.XLOOKUP(C46,[2]LECTORS!$D:$D,[2]LECTORS!$Q:$Q,"")</f>
        <v>EM SAC</v>
      </c>
      <c r="B46" s="63" t="str">
        <f>IF(ISNUMBER(MATCH($C46,[2]LECTORS!$D$1:$D$65546,0)),VLOOKUP($C46,[2]LECTORS!$D$1:$Q$65546,11,FALSE),"")</f>
        <v>11:15, 5,</v>
      </c>
      <c r="C46" s="99" t="s">
        <v>54</v>
      </c>
      <c r="D46" s="103" t="str">
        <f>IF(ISNUMBER(MATCH($C46,'[1]Scheduling Worksheet'!$B$1:$B$65536,0)),VLOOKUP($C46,'[1]Scheduling Worksheet'!$B$1:$X$65536,22,FALSE),"")</f>
        <v/>
      </c>
      <c r="E46" s="47" t="str">
        <f>IF(ISNUMBER(MATCH($C46,'[1]Scheduling Worksheet'!$C$1:$C$65536,0)),VLOOKUP($C46,'[1]Scheduling Worksheet'!$C$1:$X$65536,21,FALSE),"")</f>
        <v/>
      </c>
      <c r="F46" s="48" t="str">
        <f>IF(ISNUMBER(MATCH($C46,'[1]Scheduling Worksheet'!$D$1:$D$65536,0)),VLOOKUP($C46,'[1]Scheduling Worksheet'!$D$1:$X$65536,20,FALSE),"")</f>
        <v>11:15-EM</v>
      </c>
      <c r="G46" s="47" t="str">
        <f>IF(ISNUMBER(MATCH($C46,'[1]Scheduling Worksheet'!$E$1:$E$65536,0)),VLOOKUP($C46,'[1]Scheduling Worksheet'!$E$1:$X$65536,19,FALSE),"")</f>
        <v/>
      </c>
      <c r="H46" s="47" t="str">
        <f>IF(ISNUMBER(MATCH($C46,'[1]Scheduling Worksheet'!$F$1:$F$65536,0)),VLOOKUP($C46,'[1]Scheduling Worksheet'!$F$1:$X$65536,19,FALSE),"")</f>
        <v/>
      </c>
      <c r="I46" s="47" t="str">
        <f>IF(ISNUMBER(MATCH($C46,'[1]Scheduling Worksheet'!$G$1:$G$65536,0)),VLOOKUP($C46,'[1]Scheduling Worksheet'!$G$1:$X$65536,17,FALSE),"")</f>
        <v>11:15-CUP</v>
      </c>
      <c r="J46" s="47" t="str">
        <f>IF(ISNUMBER(MATCH($C46,'[1]Scheduling Worksheet'!$H$1:$H$65536,0)),VLOOKUP($C46,'[1]Scheduling Worksheet'!$H$1:$X$65536,16,FALSE),"")</f>
        <v/>
      </c>
      <c r="K46" s="47" t="str">
        <f>IF(ISNUMBER(MATCH($C46,'[1]Scheduling Worksheet'!$I$1:$I$65536,0)),VLOOKUP($C46,'[1]Scheduling Worksheet'!$I$1:$X$65536,15,FALSE),"")</f>
        <v>11:15-Lector</v>
      </c>
      <c r="L46" s="47" t="str">
        <f>IF(ISNUMBER(MATCH($C46,'[1]Scheduling Worksheet'!$J$1:$J$65536,0)),VLOOKUP($C46,'[1]Scheduling Worksheet'!$J$1:$X$65536,14,FALSE),"")</f>
        <v/>
      </c>
      <c r="M46" s="102"/>
      <c r="N46" s="49"/>
      <c r="O46"/>
      <c r="P46" s="55" t="str">
        <f t="shared" si="14"/>
        <v>11:15, 5,</v>
      </c>
      <c r="Q46" s="9" t="str">
        <f t="shared" si="15"/>
        <v>Cheatham, Stephanie</v>
      </c>
      <c r="R46" s="54" t="str">
        <f>IF(ISNUMBER(MATCH($C46,'[1]Scheduling Worksheet'!$K$1:$K$65536,0)),VLOOKUP($C46,'[1]Scheduling Worksheet'!$K$1:$X$65536,13,FALSE),"")</f>
        <v>11:15-CUP</v>
      </c>
      <c r="S46" s="48" t="str">
        <f>IF(ISNUMBER(MATCH($C46,'[1]Scheduling Worksheet'!$L$1:$L$65536,0)),VLOOKUP($C46,'[1]Scheduling Worksheet'!$L$1:$X$65536,12,FALSE),"")</f>
        <v/>
      </c>
      <c r="T46" s="47" t="str">
        <f>IF(ISNUMBER(MATCH($C46,'[1]Scheduling Worksheet'!$M$1:$M$65536,0)),VLOOKUP($C46,'[1]Scheduling Worksheet'!$M$1:$X$65536,11,FALSE),"")</f>
        <v>11:15-CUP</v>
      </c>
      <c r="U46" s="47" t="str">
        <f>IF(ISNUMBER(MATCH($C46,'[1]Scheduling Worksheet'!$N$1:$N$65536,0)),VLOOKUP($C46,'[1]Scheduling Worksheet'!$N$1:$X$65536,10,FALSE),"")</f>
        <v/>
      </c>
      <c r="V46" s="47" t="str">
        <f>IF(ISNUMBER(MATCH($C46,'[1]Scheduling Worksheet'!$O$1:$O$65536,0)),VLOOKUP($C46,'[1]Scheduling Worksheet'!$O$1:$X$65536,9,FALSE),"")</f>
        <v>11:15-Lector</v>
      </c>
      <c r="W46" s="51" t="str">
        <f>IF(ISNUMBER(MATCH($C46,'[1]Scheduling Worksheet'!$P$1:$P$65536,0)),VLOOKUP($C46,'[1]Scheduling Worksheet'!$P$1:$X$65536,8,FALSE),"")</f>
        <v/>
      </c>
      <c r="X46" s="51" t="str">
        <f>IF(ISNUMBER(MATCH($C46,'[1]Scheduling Worksheet'!$Q$1:$Q$65536,0)),VLOOKUP($C46,'[1]Scheduling Worksheet'!$Q$1:$X$65536,7,FALSE),"")</f>
        <v>11:15-EM</v>
      </c>
      <c r="Y46" s="47" t="str">
        <f>IF(ISNUMBER(MATCH($C46,'[1]Scheduling Worksheet'!$R$1:$R$65536,0)),VLOOKUP($C46,'[1]Scheduling Worksheet'!$R$1:$X$65536,6,FALSE),"")</f>
        <v/>
      </c>
      <c r="Z46" s="47" t="str">
        <f>IF(ISNUMBER(MATCH($C46,'[1]Scheduling Worksheet'!$S$1:$S$65536,0)),VLOOKUP($C46,'[1]Scheduling Worksheet'!$S$1:$X$65536,5,FALSE),"")</f>
        <v>11:15-CUP</v>
      </c>
      <c r="AA46" s="47" t="str">
        <f>IF(ISNUMBER(MATCH($C46,'[1]Scheduling Worksheet'!$T$1:$T$65536,0)),VLOOKUP($C46,'[1]Scheduling Worksheet'!$T$1:$X$65536,4,FALSE),"")</f>
        <v/>
      </c>
      <c r="AB46" s="47" t="str">
        <f>IF(ISNUMBER(MATCH($C46,'[1]Scheduling Worksheet'!$U$1:$U$65536,0)),VLOOKUP($C46,'[1]Scheduling Worksheet'!$U$1:$X$65536,3,FALSE),"")</f>
        <v/>
      </c>
      <c r="AC46" s="53" t="str">
        <f>IF(ISNUMBER(MATCH($C46,'[1]Scheduling Worksheet'!$V$1:$V$65536,0)),VLOOKUP($C46,'[1]Scheduling Worksheet'!$V$1:$X$65536,3,FALSE),"")</f>
        <v/>
      </c>
      <c r="AD46" s="18"/>
      <c r="AE46" s="33"/>
      <c r="AF46" s="25" t="str">
        <f t="shared" si="16"/>
        <v>Cheatham, Stephanie</v>
      </c>
      <c r="AG46" s="51" t="str">
        <f t="shared" si="17"/>
        <v>11:15, 5,</v>
      </c>
      <c r="AH46" s="43" t="str">
        <f>IF(ISNUMBER(MATCH($C46,[2]LECTORS!$D$1:$D$65546,0)),VLOOKUP($C46,[2]LECTORS!$D$1:$Q$65546,7,FALSE),"")</f>
        <v>512-825-9256</v>
      </c>
      <c r="AI46" s="26" t="str">
        <f>IF($AJ46="y",IF(ISNUMBER(MATCH($C46,[2]LECTORS!$D$1:$D$65546,0)),VLOOKUP($C46,[2]LECTORS!$D$1:$Q$65546,6,FALSE),""),"")</f>
        <v>cheathsm@yahoo.com</v>
      </c>
      <c r="AJ46" s="27" t="s">
        <v>45</v>
      </c>
      <c r="AK46" s="16">
        <f t="shared" si="18"/>
        <v>2</v>
      </c>
      <c r="AL46" s="14">
        <f>IF(ISNUMBER(MATCH($C46,[2]LECTORS!$D$1:$D$65546,0)),VLOOKUP($C46,[2]LECTORS!$D$1:$Q$65546,12,FALSE),"")</f>
        <v>8</v>
      </c>
      <c r="AM46" s="16">
        <f t="shared" si="19"/>
        <v>4</v>
      </c>
      <c r="AN46" s="13" t="str">
        <f>IF(ISNUMBER(MATCH($C46,[2]LECTORS!$D$1:$D$65546,0)),VLOOKUP($C46,[2]LECTORS!$D$1:$S$65546,14,FALSE),"")</f>
        <v>EM SAC</v>
      </c>
      <c r="AO46" s="14" t="s">
        <v>60</v>
      </c>
      <c r="AP46" s="14">
        <f>IF(ISNUMBER(MATCH($C46,[2]LECTORS!$D$1:$D$65546,0)),VLOOKUP($C46,[2]LECTORS!$D$1:$S$65546,16,FALSE),"")</f>
        <v>0</v>
      </c>
      <c r="AQ46" s="14" t="str">
        <f>IF(ISNUMBER(MATCH($C46,[2]LECTORS!$D$1:$D$65546,0)),VLOOKUP($C46,[2]LECTORS!$D$1:$Q$65546,6,FALSE),"")</f>
        <v>cheathsm@yahoo.com</v>
      </c>
      <c r="AR46" s="2"/>
      <c r="AS46" s="2"/>
      <c r="BA46" s="4" t="str">
        <f>IF($AN46="EM",$B46,"LEC")</f>
        <v>LEC</v>
      </c>
    </row>
    <row r="47" spans="1:84" s="4" customFormat="1" ht="19.95" customHeight="1" x14ac:dyDescent="0.25">
      <c r="A47" s="76" t="str">
        <f>_xlfn.XLOOKUP(C47,[2]LECTORS!$D:$D,[2]LECTORS!$Q:$Q,"")</f>
        <v>EM</v>
      </c>
      <c r="B47" s="63" t="str">
        <f>IF(ISNUMBER(MATCH($C47,[2]LECTORS!$D$1:$D$65546,0)),VLOOKUP($C47,[2]LECTORS!$D$1:$Q$65546,11,FALSE),"")</f>
        <v>11:15, 9:30,</v>
      </c>
      <c r="C47" s="101" t="s">
        <v>80</v>
      </c>
      <c r="D47" s="103" t="str">
        <f>IF(ISNUMBER(MATCH($C47,'[1]Scheduling Worksheet'!$B$1:$B$65536,0)),VLOOKUP($C47,'[1]Scheduling Worksheet'!$B$1:$X$65536,22,FALSE),"")</f>
        <v/>
      </c>
      <c r="E47" s="47" t="str">
        <f>IF(ISNUMBER(MATCH($C47,'[1]Scheduling Worksheet'!$C$1:$C$65536,0)),VLOOKUP($C47,'[1]Scheduling Worksheet'!$C$1:$X$65536,21,FALSE),"")</f>
        <v>9:30-CUP</v>
      </c>
      <c r="F47" s="48" t="str">
        <f>IF(ISNUMBER(MATCH($C47,'[1]Scheduling Worksheet'!$D$1:$D$65536,0)),VLOOKUP($C47,'[1]Scheduling Worksheet'!$D$1:$X$65536,20,FALSE),"")</f>
        <v>11:15-Lector</v>
      </c>
      <c r="G47" s="47" t="str">
        <f>IF(ISNUMBER(MATCH($C47,'[1]Scheduling Worksheet'!$E$1:$E$65536,0)),VLOOKUP($C47,'[1]Scheduling Worksheet'!$E$1:$X$65536,19,FALSE),"")</f>
        <v/>
      </c>
      <c r="H47" s="47" t="str">
        <f>IF(ISNUMBER(MATCH($C47,'[1]Scheduling Worksheet'!$F$1:$F$65536,0)),VLOOKUP($C47,'[1]Scheduling Worksheet'!$F$1:$X$65536,19,FALSE),"")</f>
        <v/>
      </c>
      <c r="I47" s="48" t="str">
        <f>IF(ISNUMBER(MATCH($C47,'[1]Scheduling Worksheet'!$G$1:$G$65536,0)),VLOOKUP($C47,'[1]Scheduling Worksheet'!$G$1:$X$65536,17,FALSE),"")</f>
        <v/>
      </c>
      <c r="J47" s="48" t="str">
        <f>IF(ISNUMBER(MATCH($C47,'[1]Scheduling Worksheet'!$H$1:$H$65536,0)),VLOOKUP($C47,'[1]Scheduling Worksheet'!$H$1:$X$65536,16,FALSE),"")</f>
        <v/>
      </c>
      <c r="K47" s="47" t="str">
        <f>IF(ISNUMBER(MATCH($C47,'[1]Scheduling Worksheet'!$I$1:$I$65536,0)),VLOOKUP($C47,'[1]Scheduling Worksheet'!$I$1:$X$65536,15,FALSE),"")</f>
        <v>11:15-CUP</v>
      </c>
      <c r="L47" s="47" t="str">
        <f>IF(ISNUMBER(MATCH($C47,'[1]Scheduling Worksheet'!$J$1:$J$65536,0)),VLOOKUP($C47,'[1]Scheduling Worksheet'!$J$1:$X$65536,14,FALSE),"")</f>
        <v/>
      </c>
      <c r="M47" s="102"/>
      <c r="N47" s="49"/>
      <c r="O47"/>
      <c r="P47" s="55" t="str">
        <f t="shared" si="14"/>
        <v>11:15, 9:30,</v>
      </c>
      <c r="Q47" s="9" t="str">
        <f t="shared" si="15"/>
        <v>Bambrick, Ken</v>
      </c>
      <c r="R47" s="54" t="str">
        <f>IF(ISNUMBER(MATCH($C47,'[1]Scheduling Worksheet'!$K$1:$K$65536,0)),VLOOKUP($C47,'[1]Scheduling Worksheet'!$K$1:$X$65536,13,FALSE),"")</f>
        <v/>
      </c>
      <c r="S47" s="47" t="str">
        <f>IF(ISNUMBER(MATCH($C47,'[1]Scheduling Worksheet'!$L$1:$L$65536,0)),VLOOKUP($C47,'[1]Scheduling Worksheet'!$L$1:$X$65536,12,FALSE),"")</f>
        <v>11:15-Lector</v>
      </c>
      <c r="T47" s="47" t="str">
        <f>IF(ISNUMBER(MATCH($C47,'[1]Scheduling Worksheet'!$M$1:$M$65536,0)),VLOOKUP($C47,'[1]Scheduling Worksheet'!$M$1:$X$65536,11,FALSE),"")</f>
        <v/>
      </c>
      <c r="U47" s="47" t="str">
        <f>IF(ISNUMBER(MATCH($C47,'[1]Scheduling Worksheet'!$N$1:$N$65536,0)),VLOOKUP($C47,'[1]Scheduling Worksheet'!$N$1:$X$65536,10,FALSE),"")</f>
        <v>11:15-CUP</v>
      </c>
      <c r="V47" s="47" t="str">
        <f>IF(ISNUMBER(MATCH($C47,'[1]Scheduling Worksheet'!$O$1:$O$65536,0)),VLOOKUP($C47,'[1]Scheduling Worksheet'!$O$1:$X$65536,9,FALSE),"")</f>
        <v/>
      </c>
      <c r="W47" s="51" t="str">
        <f>IF(ISNUMBER(MATCH($C47,'[1]Scheduling Worksheet'!$P$1:$P$65536,0)),VLOOKUP($C47,'[1]Scheduling Worksheet'!$P$1:$X$65536,8,FALSE),"")</f>
        <v>11:15-CUP</v>
      </c>
      <c r="X47" s="51" t="str">
        <f>IF(ISNUMBER(MATCH($C47,'[1]Scheduling Worksheet'!$Q$1:$Q$65536,0)),VLOOKUP($C47,'[1]Scheduling Worksheet'!$Q$1:$X$65536,7,FALSE),"")</f>
        <v/>
      </c>
      <c r="Y47" s="48" t="str">
        <f>IF(ISNUMBER(MATCH($C47,'[1]Scheduling Worksheet'!$R$1:$R$65536,0)),VLOOKUP($C47,'[1]Scheduling Worksheet'!$R$1:$X$65536,6,FALSE),"")</f>
        <v/>
      </c>
      <c r="Z47" s="48" t="str">
        <f>IF(ISNUMBER(MATCH($C47,'[1]Scheduling Worksheet'!$S$1:$S$65536,0)),VLOOKUP($C47,'[1]Scheduling Worksheet'!$S$1:$X$65536,5,FALSE),"")</f>
        <v>11:15-EM</v>
      </c>
      <c r="AA47" s="47" t="str">
        <f>IF(ISNUMBER(MATCH($C47,'[1]Scheduling Worksheet'!$T$1:$T$65536,0)),VLOOKUP($C47,'[1]Scheduling Worksheet'!$T$1:$X$65536,4,FALSE),"")</f>
        <v/>
      </c>
      <c r="AB47" s="47" t="str">
        <f>IF(ISNUMBER(MATCH($C47,'[1]Scheduling Worksheet'!$U$1:$U$65536,0)),VLOOKUP($C47,'[1]Scheduling Worksheet'!$U$1:$X$65536,3,FALSE),"")</f>
        <v/>
      </c>
      <c r="AC47" s="53" t="str">
        <f>IF(ISNUMBER(MATCH($C47,'[1]Scheduling Worksheet'!$V$1:$V$65536,0)),VLOOKUP($C47,'[1]Scheduling Worksheet'!$V$1:$X$65536,3,FALSE),"")</f>
        <v/>
      </c>
      <c r="AD47" s="18"/>
      <c r="AE47" s="33"/>
      <c r="AF47" s="25" t="str">
        <f t="shared" si="16"/>
        <v>Bambrick, Ken</v>
      </c>
      <c r="AG47" s="51" t="str">
        <f t="shared" si="17"/>
        <v>11:15, 9:30,</v>
      </c>
      <c r="AH47" s="43" t="str">
        <f>IF(ISNUMBER(MATCH($C47,[2]LECTORS!$D$1:$D$65546,0)),VLOOKUP($C47,[2]LECTORS!$D$1:$Q$65546,7,FALSE),"")</f>
        <v>951-367-9518</v>
      </c>
      <c r="AI47" s="26" t="str">
        <f>IF($AJ47="y",IF(ISNUMBER(MATCH($C47,[2]LECTORS!$D$1:$D$65546,0)),VLOOKUP($C47,[2]LECTORS!$D$1:$Q$65546,6,FALSE),""),"")</f>
        <v>Kbam865@yahoo.com</v>
      </c>
      <c r="AJ47" s="27" t="s">
        <v>45</v>
      </c>
      <c r="AK47" s="16">
        <f t="shared" si="18"/>
        <v>2</v>
      </c>
      <c r="AL47" s="14" t="str">
        <f>IF(ISNUMBER(MATCH($C47,[2]LECTORS!$D$1:$D$65546,0)),VLOOKUP($C47,[2]LECTORS!$D$1:$Q$65546,12,FALSE),"")</f>
        <v>s</v>
      </c>
      <c r="AM47" s="16">
        <f t="shared" si="19"/>
        <v>3</v>
      </c>
      <c r="AN47" s="13" t="str">
        <f>IF(ISNUMBER(MATCH($C47,[2]LECTORS!$D$1:$D$65546,0)),VLOOKUP($C47,[2]LECTORS!$D$1:$S$65546,14,FALSE),"")</f>
        <v>EM</v>
      </c>
      <c r="AO47" s="14">
        <f>IF(ISNUMBER(MATCH($C47,[2]LECTORS!$D$1:$D$65546,0)),VLOOKUP($C47,[2]LECTORS!$D$1:$S$65546,15,FALSE),"")</f>
        <v>0</v>
      </c>
      <c r="AP47" s="14">
        <f>IF(ISNUMBER(MATCH($C47,[2]LECTORS!$D$1:$D$65546,0)),VLOOKUP($C47,[2]LECTORS!$D$1:$S$65546,16,FALSE),"")</f>
        <v>0</v>
      </c>
      <c r="AQ47" s="14" t="str">
        <f>IF(ISNUMBER(MATCH($C47,[2]LECTORS!$D$1:$D$65546,0)),VLOOKUP($C47,[2]LECTORS!$D$1:$Q$65546,6,FALSE),"")</f>
        <v>Kbam865@yahoo.com</v>
      </c>
      <c r="AR47" s="2"/>
      <c r="AS47" s="2"/>
      <c r="BA47" s="4" t="str">
        <f>IF($AN47="EM",$B47,"LEC")</f>
        <v>11:15, 9:30,</v>
      </c>
    </row>
    <row r="48" spans="1:84" s="4" customFormat="1" ht="19.95" customHeight="1" x14ac:dyDescent="0.25">
      <c r="A48" s="76">
        <f>_xlfn.XLOOKUP(C48,[2]LECTORS!$D:$D,[2]LECTORS!$Q:$Q,"")</f>
        <v>0</v>
      </c>
      <c r="B48" s="43" t="str">
        <f>IF(ISNUMBER(MATCH($C48,[2]LECTORS!$D$1:$D$65546,0)),VLOOKUP($C48,[2]LECTORS!$D$1:$Q$65546,11,FALSE),"")</f>
        <v>11:15, 9:30</v>
      </c>
      <c r="C48" s="99" t="s">
        <v>7</v>
      </c>
      <c r="D48" s="103" t="str">
        <f>IF(ISNUMBER(MATCH($C48,'[1]Scheduling Worksheet'!$B$1:$B$65536,0)),VLOOKUP($C48,'[1]Scheduling Worksheet'!$B$1:$X$65536,22,FALSE),"")</f>
        <v/>
      </c>
      <c r="E48" s="47" t="str">
        <f>IF(ISNUMBER(MATCH($C48,'[1]Scheduling Worksheet'!$C$1:$C$65536,0)),VLOOKUP($C48,'[1]Scheduling Worksheet'!$C$1:$X$65536,21,FALSE),"")</f>
        <v/>
      </c>
      <c r="F48" s="47" t="str">
        <f>IF(ISNUMBER(MATCH($C48,'[1]Scheduling Worksheet'!$D$1:$D$65536,0)),VLOOKUP($C48,'[1]Scheduling Worksheet'!$D$1:$X$65536,20,FALSE),"")</f>
        <v/>
      </c>
      <c r="G48" s="47" t="str">
        <f>IF(ISNUMBER(MATCH($C48,'[1]Scheduling Worksheet'!$E$1:$E$65536,0)),VLOOKUP($C48,'[1]Scheduling Worksheet'!$E$1:$X$65536,19,FALSE),"")</f>
        <v/>
      </c>
      <c r="H48" s="47" t="str">
        <f>IF(ISNUMBER(MATCH($C48,'[1]Scheduling Worksheet'!$F$1:$F$65536,0)),VLOOKUP($C48,'[1]Scheduling Worksheet'!$F$1:$X$65536,19,FALSE),"")</f>
        <v/>
      </c>
      <c r="I48" s="47" t="str">
        <f>IF(ISNUMBER(MATCH($C48,'[1]Scheduling Worksheet'!$G$1:$G$65536,0)),VLOOKUP($C48,'[1]Scheduling Worksheet'!$G$1:$X$65536,17,FALSE),"")</f>
        <v>11:15-Lector</v>
      </c>
      <c r="J48" s="47" t="str">
        <f>IF(ISNUMBER(MATCH($C48,'[1]Scheduling Worksheet'!$H$1:$H$65536,0)),VLOOKUP($C48,'[1]Scheduling Worksheet'!$H$1:$X$65536,16,FALSE),"")</f>
        <v/>
      </c>
      <c r="K48" s="47" t="str">
        <f>IF(ISNUMBER(MATCH($C48,'[1]Scheduling Worksheet'!$I$1:$I$65536,0)),VLOOKUP($C48,'[1]Scheduling Worksheet'!$I$1:$X$65536,15,FALSE),"")</f>
        <v/>
      </c>
      <c r="L48" s="47" t="str">
        <f>IF(ISNUMBER(MATCH($C48,'[1]Scheduling Worksheet'!$J$1:$J$65536,0)),VLOOKUP($C48,'[1]Scheduling Worksheet'!$J$1:$X$65536,14,FALSE),"")</f>
        <v/>
      </c>
      <c r="M48" s="102"/>
      <c r="N48" s="49"/>
      <c r="O48"/>
      <c r="P48" s="55" t="str">
        <f t="shared" si="14"/>
        <v>11:15, 9:30</v>
      </c>
      <c r="Q48" s="9" t="str">
        <f t="shared" si="15"/>
        <v>Palmer, Steve</v>
      </c>
      <c r="R48" s="54" t="str">
        <f>IF(ISNUMBER(MATCH($C48,'[1]Scheduling Worksheet'!$K$1:$K$65536,0)),VLOOKUP($C48,'[1]Scheduling Worksheet'!$K$1:$X$65536,13,FALSE),"")</f>
        <v/>
      </c>
      <c r="S48" s="47" t="str">
        <f>IF(ISNUMBER(MATCH($C48,'[1]Scheduling Worksheet'!$L$1:$L$65536,0)),VLOOKUP($C48,'[1]Scheduling Worksheet'!$L$1:$X$65536,12,FALSE),"")</f>
        <v/>
      </c>
      <c r="T48" s="47" t="str">
        <f>IF(ISNUMBER(MATCH($C48,'[1]Scheduling Worksheet'!$M$1:$M$65536,0)),VLOOKUP($C48,'[1]Scheduling Worksheet'!$M$1:$X$65536,11,FALSE),"")</f>
        <v/>
      </c>
      <c r="U48" s="109" t="str">
        <f>IF(ISNUMBER(MATCH($C48,'[1]Scheduling Worksheet'!$N$1:$N$65536,0)),VLOOKUP($C48,'[1]Scheduling Worksheet'!$N$1:$X$65536,10,FALSE),"")</f>
        <v>11:15-Lector</v>
      </c>
      <c r="V48" s="47" t="str">
        <f>IF(ISNUMBER(MATCH($C48,'[1]Scheduling Worksheet'!$O$1:$O$65536,0)),VLOOKUP($C48,'[1]Scheduling Worksheet'!$O$1:$X$65536,9,FALSE),"")</f>
        <v/>
      </c>
      <c r="W48" s="51" t="str">
        <f>IF(ISNUMBER(MATCH($C48,'[1]Scheduling Worksheet'!$P$1:$P$65536,0)),VLOOKUP($C48,'[1]Scheduling Worksheet'!$P$1:$X$65536,8,FALSE),"")</f>
        <v/>
      </c>
      <c r="X48" s="51" t="str">
        <f>IF(ISNUMBER(MATCH($C48,'[1]Scheduling Worksheet'!$Q$1:$Q$65536,0)),VLOOKUP($C48,'[1]Scheduling Worksheet'!$Q$1:$X$65536,7,FALSE),"")</f>
        <v/>
      </c>
      <c r="Y48" s="47" t="str">
        <f>IF(ISNUMBER(MATCH($C48,'[1]Scheduling Worksheet'!$R$1:$R$65536,0)),VLOOKUP($C48,'[1]Scheduling Worksheet'!$R$1:$X$65536,6,FALSE),"")</f>
        <v/>
      </c>
      <c r="Z48" s="47" t="str">
        <f>IF(ISNUMBER(MATCH($C48,'[1]Scheduling Worksheet'!$S$1:$S$65536,0)),VLOOKUP($C48,'[1]Scheduling Worksheet'!$S$1:$X$65536,5,FALSE),"")</f>
        <v/>
      </c>
      <c r="AA48" s="47" t="str">
        <f>IF(ISNUMBER(MATCH($C48,'[1]Scheduling Worksheet'!$T$1:$T$65536,0)),VLOOKUP($C48,'[1]Scheduling Worksheet'!$T$1:$X$65536,4,FALSE),"")</f>
        <v/>
      </c>
      <c r="AB48" s="47" t="str">
        <f>IF(ISNUMBER(MATCH($C48,'[1]Scheduling Worksheet'!$U$1:$U$65536,0)),VLOOKUP($C48,'[1]Scheduling Worksheet'!$U$1:$X$65536,3,FALSE),"")</f>
        <v/>
      </c>
      <c r="AC48" s="53" t="str">
        <f>IF(ISNUMBER(MATCH($C48,'[1]Scheduling Worksheet'!$V$1:$V$65536,0)),VLOOKUP($C48,'[1]Scheduling Worksheet'!$V$1:$X$65536,3,FALSE),"")</f>
        <v/>
      </c>
      <c r="AD48" s="18"/>
      <c r="AE48" s="33"/>
      <c r="AF48" s="25" t="str">
        <f t="shared" si="16"/>
        <v>Palmer, Steve</v>
      </c>
      <c r="AG48" s="51" t="str">
        <f t="shared" si="17"/>
        <v>11:15, 9:30</v>
      </c>
      <c r="AH48" s="43" t="str">
        <f>IF(ISNUMBER(MATCH($C48,[2]LECTORS!$D$1:$D$65546,0)),VLOOKUP($C48,[2]LECTORS!$D$1:$Q$65546,7,FALSE),"")</f>
        <v>512-565-0361</v>
      </c>
      <c r="AI48" s="26" t="str">
        <f>IF($AJ48="y",IF(ISNUMBER(MATCH($C48,[2]LECTORS!$D$1:$D$65546,0)),VLOOKUP($C48,[2]LECTORS!$D$1:$Q$65546,6,FALSE),""),"")</f>
        <v/>
      </c>
      <c r="AJ48" s="27"/>
      <c r="AK48" s="16">
        <f t="shared" si="18"/>
        <v>2</v>
      </c>
      <c r="AL48" s="14">
        <f>IF(ISNUMBER(MATCH($C48,[2]LECTORS!$D$1:$D$65546,0)),VLOOKUP($C48,[2]LECTORS!$D$1:$Q$65546,12,FALSE),"")</f>
        <v>8</v>
      </c>
      <c r="AM48" s="16">
        <f t="shared" si="19"/>
        <v>2</v>
      </c>
      <c r="AN48" s="13">
        <f>IF(ISNUMBER(MATCH($C48,[2]LECTORS!$D$1:$D$65546,0)),VLOOKUP($C48,[2]LECTORS!$D$1:$S$65546,14,FALSE),"")</f>
        <v>0</v>
      </c>
      <c r="AO48" s="14" t="str">
        <f>IF(ISNUMBER(MATCH($C48,[2]LECTORS!$D$1:$D$65546,0)),VLOOKUP($C48,[2]LECTORS!$D$1:$S$65546,15,FALSE),"")</f>
        <v>Do not take off of the schedule</v>
      </c>
      <c r="AP48" s="14">
        <f>IF(ISNUMBER(MATCH($C48,[2]LECTORS!$D$1:$D$65546,0)),VLOOKUP($C48,[2]LECTORS!$D$1:$S$65546,16,FALSE),"")</f>
        <v>0</v>
      </c>
      <c r="AQ48" s="14" t="str">
        <f>IF(ISNUMBER(MATCH($C48,[2]LECTORS!$D$1:$D$65546,0)),VLOOKUP($C48,[2]LECTORS!$D$1:$Q$65546,6,FALSE),"")</f>
        <v>epalmer331@aol.com</v>
      </c>
      <c r="AR48" s="2"/>
      <c r="AS48" s="2"/>
      <c r="BA48" s="4" t="str">
        <f>IF($AN48="EM",$B48,"LEC")</f>
        <v>LEC</v>
      </c>
    </row>
    <row r="49" spans="1:84" s="96" customFormat="1" ht="19.95" customHeight="1" x14ac:dyDescent="0.3">
      <c r="A49" s="76" t="str">
        <f>_xlfn.XLOOKUP(C49,[2]LECTORS!$D:$D,[2]LECTORS!$A:$A,"")</f>
        <v>New-HF-needs EIM</v>
      </c>
      <c r="B49" s="63" t="str">
        <f>IF(ISNUMBER(MATCH($C49,[2]LECTORS!$D$1:$D$65546,0)),VLOOKUP($C49,[2]LECTORS!$D$1:$Q$65546,11,FALSE),"")</f>
        <v>11:15,</v>
      </c>
      <c r="C49" s="148" t="s">
        <v>98</v>
      </c>
      <c r="D49" s="103"/>
      <c r="E49" s="47" t="str">
        <f>IF(ISNUMBER(MATCH($C49,'[1]Scheduling Worksheet'!$C$1:$C$65536,0)),VLOOKUP($C49,'[1]Scheduling Worksheet'!$C$1:$X$65536,21,FALSE),"")</f>
        <v/>
      </c>
      <c r="F49" s="48" t="str">
        <f>IF(ISNUMBER(MATCH($C49,'[1]Scheduling Worksheet'!$D$1:$D$65536,0)),VLOOKUP($C49,'[1]Scheduling Worksheet'!$D$1:$X$65536,20,FALSE),"")</f>
        <v/>
      </c>
      <c r="G49" s="47" t="str">
        <f>IF(ISNUMBER(MATCH($C49,'[1]Scheduling Worksheet'!$E$1:$E$65536,0)),VLOOKUP($C49,'[1]Scheduling Worksheet'!$E$1:$X$65536,19,FALSE),"")</f>
        <v/>
      </c>
      <c r="H49" s="47" t="str">
        <f>IF(ISNUMBER(MATCH($C49,'[1]Scheduling Worksheet'!$F$1:$F$65536,0)),VLOOKUP($C49,'[1]Scheduling Worksheet'!$F$1:$X$65536,19,FALSE),"")</f>
        <v/>
      </c>
      <c r="I49" s="47" t="str">
        <f>IF(ISNUMBER(MATCH($C49,'[1]Scheduling Worksheet'!$G$1:$G$65536,0)),VLOOKUP($C49,'[1]Scheduling Worksheet'!$G$1:$X$65536,17,FALSE),"")</f>
        <v/>
      </c>
      <c r="J49" s="47" t="str">
        <f>IF(ISNUMBER(MATCH($C49,'[1]Scheduling Worksheet'!$H$1:$H$65536,0)),VLOOKUP($C49,'[1]Scheduling Worksheet'!$H$1:$X$65536,16,FALSE),"")</f>
        <v>11:15-Lector</v>
      </c>
      <c r="K49" s="47" t="str">
        <f>IF(ISNUMBER(MATCH($C49,'[1]Scheduling Worksheet'!$I$1:$I$65536,0)),VLOOKUP($C49,'[1]Scheduling Worksheet'!$I$1:$X$65536,15,FALSE),"")</f>
        <v/>
      </c>
      <c r="L49" s="48" t="str">
        <f>IF(ISNUMBER(MATCH($C49,'[1]Scheduling Worksheet'!$J$1:$J$65536,0)),VLOOKUP($C49,'[1]Scheduling Worksheet'!$J$1:$X$65536,14,FALSE),"")</f>
        <v/>
      </c>
      <c r="M49" s="102"/>
      <c r="N49" s="49"/>
      <c r="O49"/>
      <c r="P49" s="55" t="str">
        <f t="shared" si="14"/>
        <v>11:15,</v>
      </c>
      <c r="Q49" s="9" t="str">
        <f t="shared" si="15"/>
        <v>Lunning, Ev</v>
      </c>
      <c r="R49" s="54" t="str">
        <f>IF(ISNUMBER(MATCH($C49,'[1]Scheduling Worksheet'!$K$1:$K$65536,0)),VLOOKUP($C49,'[1]Scheduling Worksheet'!$K$1:$X$65536,13,FALSE),"")</f>
        <v/>
      </c>
      <c r="S49" s="47" t="str">
        <f>IF(ISNUMBER(MATCH($C49,'[1]Scheduling Worksheet'!$L$1:$L$65536,0)),VLOOKUP($C49,'[1]Scheduling Worksheet'!$L$1:$X$65536,12,FALSE),"")</f>
        <v/>
      </c>
      <c r="T49" s="47" t="str">
        <f>IF(ISNUMBER(MATCH($C49,'[1]Scheduling Worksheet'!$M$1:$M$65536,0)),VLOOKUP($C49,'[1]Scheduling Worksheet'!$M$1:$X$65536,11,FALSE),"")</f>
        <v/>
      </c>
      <c r="U49" s="47" t="str">
        <f>IF(ISNUMBER(MATCH($C49,'[1]Scheduling Worksheet'!$N$1:$N$65536,0)),VLOOKUP($C49,'[1]Scheduling Worksheet'!$N$1:$X$65536,10,FALSE),"")</f>
        <v/>
      </c>
      <c r="V49" s="47" t="str">
        <f>IF(ISNUMBER(MATCH($C49,'[1]Scheduling Worksheet'!$O$1:$O$65536,0)),VLOOKUP($C49,'[1]Scheduling Worksheet'!$O$1:$X$65536,9,FALSE),"")</f>
        <v/>
      </c>
      <c r="W49" s="51" t="str">
        <f>IF(ISNUMBER(MATCH($C49,'[1]Scheduling Worksheet'!$P$1:$P$65536,0)),VLOOKUP($C49,'[1]Scheduling Worksheet'!$P$1:$X$65536,8,FALSE),"")</f>
        <v>11:15-Lector</v>
      </c>
      <c r="X49" s="51" t="str">
        <f>IF(ISNUMBER(MATCH($C49,'[1]Scheduling Worksheet'!$Q$1:$Q$65536,0)),VLOOKUP($C49,'[1]Scheduling Worksheet'!$Q$1:$X$65536,7,FALSE),"")</f>
        <v/>
      </c>
      <c r="Y49" s="47" t="str">
        <f>IF(ISNUMBER(MATCH($C49,'[1]Scheduling Worksheet'!$R$1:$R$65536,0)),VLOOKUP($C49,'[1]Scheduling Worksheet'!$R$1:$X$65536,6,FALSE),"")</f>
        <v/>
      </c>
      <c r="Z49" s="47" t="str">
        <f>IF(ISNUMBER(MATCH($C49,'[1]Scheduling Worksheet'!$S$1:$S$65536,0)),VLOOKUP($C49,'[1]Scheduling Worksheet'!$S$1:$X$65536,5,FALSE),"")</f>
        <v/>
      </c>
      <c r="AA49" s="47" t="str">
        <f>IF(ISNUMBER(MATCH($C49,'[1]Scheduling Worksheet'!$T$1:$T$65536,0)),VLOOKUP($C49,'[1]Scheduling Worksheet'!$T$1:$X$65536,4,FALSE),"")</f>
        <v/>
      </c>
      <c r="AB49" s="47"/>
      <c r="AC49" s="53"/>
      <c r="AD49" s="18"/>
      <c r="AE49" s="33"/>
      <c r="AF49" s="25" t="str">
        <f t="shared" si="16"/>
        <v>Lunning, Ev</v>
      </c>
      <c r="AG49" s="51" t="str">
        <f t="shared" si="17"/>
        <v>11:15,</v>
      </c>
      <c r="AH49" s="43" t="str">
        <f>IF(ISNUMBER(MATCH($C49,[2]LECTORS!$D$1:$D$65546,0)),VLOOKUP($C49,[2]LECTORS!$D$1:$Q$65546,7,FALSE),"")</f>
        <v>512-484-1378</v>
      </c>
      <c r="AI49" s="26" t="str">
        <f>IF($AJ49="y",IF(ISNUMBER(MATCH($C49,[2]LECTORS!$D$1:$D$65546,0)),VLOOKUP($C49,[2]LECTORS!$D$1:$Q$65546,6,FALSE),""),"")</f>
        <v>evlunning3@earthlink.net</v>
      </c>
      <c r="AJ49" s="27" t="s">
        <v>45</v>
      </c>
      <c r="AK49" s="16">
        <f t="shared" si="18"/>
        <v>2</v>
      </c>
      <c r="AL49" s="14">
        <f>IF(ISNUMBER(MATCH($C49,[2]LECTORS!$D$1:$D$65546,0)),VLOOKUP($C49,[2]LECTORS!$D$1:$Q$65546,12,FALSE),"")</f>
        <v>0</v>
      </c>
      <c r="AM49" s="16">
        <f t="shared" si="19"/>
        <v>2</v>
      </c>
      <c r="AN49" s="13">
        <f>IF(ISNUMBER(MATCH($C49,[2]LECTORS!$D$1:$D$65546,0)),VLOOKUP($C49,[2]LECTORS!$D$1:$S$65546,14,FALSE),"")</f>
        <v>0</v>
      </c>
      <c r="AO49" s="14" t="str">
        <f>IF(ISNUMBER(MATCH($C49,[2]LECTORS!$D$1:$D$65546,0)),VLOOKUP($C49,[2]LECTORS!$D$1:$S$65546,15,FALSE),"")</f>
        <v>Can do 9:30 in a pinch. Schedule with wife, Deloise Vazquez.</v>
      </c>
      <c r="AP49" s="14">
        <f>IF(ISNUMBER(MATCH($C49,[2]LECTORS!$D$1:$D$65546,0)),VLOOKUP($C49,[2]LECTORS!$D$1:$S$65546,16,FALSE),"")</f>
        <v>0</v>
      </c>
      <c r="AQ49" s="14" t="str">
        <f>IF(ISNUMBER(MATCH($C49,[2]LECTORS!$D$1:$D$65546,0)),VLOOKUP($C49,[2]LECTORS!$D$1:$Q$65546,6,FALSE),"")</f>
        <v>evlunning3@earthlink.net</v>
      </c>
      <c r="AR49" s="2"/>
      <c r="AS49" s="2"/>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row>
    <row r="50" spans="1:84" s="4" customFormat="1" ht="19.95" customHeight="1" x14ac:dyDescent="0.25">
      <c r="A50" s="76">
        <f>_xlfn.XLOOKUP(C50,[2]LECTORS!$D:$D,[2]LECTORS!$Q:$Q,"")</f>
        <v>0</v>
      </c>
      <c r="B50" s="43" t="str">
        <f>IF(ISNUMBER(MATCH($C50,[2]LECTORS!$D$1:$D$65546,0)),VLOOKUP($C50,[2]LECTORS!$D$1:$Q$65546,11,FALSE),"")</f>
        <v>11:15,</v>
      </c>
      <c r="C50" s="101" t="s">
        <v>43</v>
      </c>
      <c r="D50" s="103" t="str">
        <f>IF(ISNUMBER(MATCH($C50,'[1]Scheduling Worksheet'!$B$1:$B$65536,0)),VLOOKUP($C50,'[1]Scheduling Worksheet'!$B$1:$X$65536,22,FALSE),"")</f>
        <v/>
      </c>
      <c r="E50" s="47" t="str">
        <f>IF(ISNUMBER(MATCH($C50,'[1]Scheduling Worksheet'!$C$1:$C$65536,0)),VLOOKUP($C50,'[1]Scheduling Worksheet'!$C$1:$X$65536,21,FALSE),"")</f>
        <v/>
      </c>
      <c r="F50" s="47" t="str">
        <f>IF(ISNUMBER(MATCH($C50,'[1]Scheduling Worksheet'!$D$1:$D$65536,0)),VLOOKUP($C50,'[1]Scheduling Worksheet'!$D$1:$X$65536,20,FALSE),"")</f>
        <v/>
      </c>
      <c r="G50" s="47" t="str">
        <f>IF(ISNUMBER(MATCH($C50,'[1]Scheduling Worksheet'!$E$1:$E$65536,0)),VLOOKUP($C50,'[1]Scheduling Worksheet'!$E$1:$X$65536,19,FALSE),"")</f>
        <v/>
      </c>
      <c r="H50" s="47" t="str">
        <f>IF(ISNUMBER(MATCH($C50,'[1]Scheduling Worksheet'!$F$1:$F$65536,0)),VLOOKUP($C50,'[1]Scheduling Worksheet'!$F$1:$X$65536,19,FALSE),"")</f>
        <v/>
      </c>
      <c r="I50" s="47" t="str">
        <f>IF(ISNUMBER(MATCH($C50,'[1]Scheduling Worksheet'!$G$1:$G$65536,0)),VLOOKUP($C50,'[1]Scheduling Worksheet'!$G$1:$X$65536,17,FALSE),"")</f>
        <v/>
      </c>
      <c r="J50" s="47" t="str">
        <f>IF(ISNUMBER(MATCH($C50,'[1]Scheduling Worksheet'!$H$1:$H$65536,0)),VLOOKUP($C50,'[1]Scheduling Worksheet'!$H$1:$X$65536,16,FALSE),"")</f>
        <v>11:15-Lector</v>
      </c>
      <c r="K50" s="47" t="str">
        <f>IF(ISNUMBER(MATCH($C50,'[1]Scheduling Worksheet'!$I$1:$I$65536,0)),VLOOKUP($C50,'[1]Scheduling Worksheet'!$I$1:$X$65536,15,FALSE),"")</f>
        <v/>
      </c>
      <c r="L50" s="47" t="str">
        <f>IF(ISNUMBER(MATCH($C50,'[1]Scheduling Worksheet'!$J$1:$J$65536,0)),VLOOKUP($C50,'[1]Scheduling Worksheet'!$J$1:$X$65536,14,FALSE),"")</f>
        <v/>
      </c>
      <c r="M50" s="102"/>
      <c r="N50" s="49"/>
      <c r="O50"/>
      <c r="P50" s="55" t="str">
        <f t="shared" si="14"/>
        <v>11:15,</v>
      </c>
      <c r="Q50" s="9" t="str">
        <f t="shared" si="15"/>
        <v>Vasquez, Deloise</v>
      </c>
      <c r="R50" s="54" t="str">
        <f>IF(ISNUMBER(MATCH($C50,'[1]Scheduling Worksheet'!$K$1:$K$65536,0)),VLOOKUP($C50,'[1]Scheduling Worksheet'!$K$1:$X$65536,13,FALSE),"")</f>
        <v/>
      </c>
      <c r="S50" s="47" t="str">
        <f>IF(ISNUMBER(MATCH($C50,'[1]Scheduling Worksheet'!$L$1:$L$65536,0)),VLOOKUP($C50,'[1]Scheduling Worksheet'!$L$1:$X$65536,12,FALSE),"")</f>
        <v/>
      </c>
      <c r="T50" s="47" t="str">
        <f>IF(ISNUMBER(MATCH($C50,'[1]Scheduling Worksheet'!$M$1:$M$65536,0)),VLOOKUP($C50,'[1]Scheduling Worksheet'!$M$1:$X$65536,11,FALSE),"")</f>
        <v/>
      </c>
      <c r="U50" s="47" t="str">
        <f>IF(ISNUMBER(MATCH($C50,'[1]Scheduling Worksheet'!$N$1:$N$65536,0)),VLOOKUP($C50,'[1]Scheduling Worksheet'!$N$1:$X$65536,10,FALSE),"")</f>
        <v/>
      </c>
      <c r="V50" s="47" t="str">
        <f>IF(ISNUMBER(MATCH($C50,'[1]Scheduling Worksheet'!$O$1:$O$65536,0)),VLOOKUP($C50,'[1]Scheduling Worksheet'!$O$1:$X$65536,9,FALSE),"")</f>
        <v/>
      </c>
      <c r="W50" s="51" t="str">
        <f>IF(ISNUMBER(MATCH($C50,'[1]Scheduling Worksheet'!$P$1:$P$65536,0)),VLOOKUP($C50,'[1]Scheduling Worksheet'!$P$1:$X$65536,8,FALSE),"")</f>
        <v>11:15-Lector</v>
      </c>
      <c r="X50" s="51" t="str">
        <f>IF(ISNUMBER(MATCH($C50,'[1]Scheduling Worksheet'!$Q$1:$Q$65536,0)),VLOOKUP($C50,'[1]Scheduling Worksheet'!$Q$1:$X$65536,7,FALSE),"")</f>
        <v/>
      </c>
      <c r="Y50" s="47" t="str">
        <f>IF(ISNUMBER(MATCH($C50,'[1]Scheduling Worksheet'!$R$1:$R$65536,0)),VLOOKUP($C50,'[1]Scheduling Worksheet'!$R$1:$X$65536,6,FALSE),"")</f>
        <v/>
      </c>
      <c r="Z50" s="47" t="str">
        <f>IF(ISNUMBER(MATCH($C50,'[1]Scheduling Worksheet'!$S$1:$S$65536,0)),VLOOKUP($C50,'[1]Scheduling Worksheet'!$S$1:$X$65536,5,FALSE),"")</f>
        <v/>
      </c>
      <c r="AA50" s="47" t="str">
        <f>IF(ISNUMBER(MATCH($C50,'[1]Scheduling Worksheet'!$T$1:$T$65536,0)),VLOOKUP($C50,'[1]Scheduling Worksheet'!$T$1:$X$65536,4,FALSE),"")</f>
        <v/>
      </c>
      <c r="AB50" s="47" t="str">
        <f>IF(ISNUMBER(MATCH($C50,'[1]Scheduling Worksheet'!$U$1:$U$65536,0)),VLOOKUP($C50,'[1]Scheduling Worksheet'!$U$1:$X$65536,3,FALSE),"")</f>
        <v/>
      </c>
      <c r="AC50" s="53" t="str">
        <f>IF(ISNUMBER(MATCH($C50,'[1]Scheduling Worksheet'!$V$1:$V$65536,0)),VLOOKUP($C50,'[1]Scheduling Worksheet'!$V$1:$X$65536,3,FALSE),"")</f>
        <v/>
      </c>
      <c r="AD50" s="18"/>
      <c r="AE50" s="33"/>
      <c r="AF50" s="25" t="str">
        <f t="shared" si="16"/>
        <v>Vasquez, Deloise</v>
      </c>
      <c r="AG50" s="51" t="str">
        <f t="shared" si="17"/>
        <v>11:15,</v>
      </c>
      <c r="AH50" s="43" t="str">
        <f>IF(ISNUMBER(MATCH($C50,[2]LECTORS!$D$1:$D$65546,0)),VLOOKUP($C50,[2]LECTORS!$D$1:$Q$65546,7,FALSE),"")</f>
        <v>512-835-5821</v>
      </c>
      <c r="AI50" s="26" t="str">
        <f>IF($AJ50="y",IF(ISNUMBER(MATCH($C50,[2]LECTORS!$D$1:$D$65546,0)),VLOOKUP($C50,[2]LECTORS!$D$1:$Q$65546,6,FALSE),""),"")</f>
        <v>DVasquez12@earthlink.net</v>
      </c>
      <c r="AJ50" s="27" t="s">
        <v>45</v>
      </c>
      <c r="AK50" s="16">
        <f t="shared" si="18"/>
        <v>2</v>
      </c>
      <c r="AL50" s="14">
        <f>IF(ISNUMBER(MATCH($C50,[2]LECTORS!$D$1:$D$65546,0)),VLOOKUP($C50,[2]LECTORS!$D$1:$Q$65546,12,FALSE),"")</f>
        <v>8</v>
      </c>
      <c r="AM50" s="16">
        <f t="shared" si="19"/>
        <v>2</v>
      </c>
      <c r="AN50" s="13">
        <f>IF(ISNUMBER(MATCH($C50,[2]LECTORS!$D$1:$D$65546,0)),VLOOKUP($C50,[2]LECTORS!$D$1:$S$65546,14,FALSE),"")</f>
        <v>0</v>
      </c>
      <c r="AO50" s="14" t="str">
        <f>IF(ISNUMBER(MATCH($C50,[2]LECTORS!$D$1:$D$65546,0)),VLOOKUP($C50,[2]LECTORS!$D$1:$S$65546,15,FALSE),"")</f>
        <v>Schedul;e with husband Ev Lunning</v>
      </c>
      <c r="AP50" s="14">
        <f>IF(ISNUMBER(MATCH($C50,[2]LECTORS!$D$1:$D$65546,0)),VLOOKUP($C50,[2]LECTORS!$D$1:$S$65546,16,FALSE),"")</f>
        <v>0</v>
      </c>
      <c r="AQ50" s="14" t="str">
        <f>IF(ISNUMBER(MATCH($C50,[2]LECTORS!$D$1:$D$65546,0)),VLOOKUP($C50,[2]LECTORS!$D$1:$Q$65546,6,FALSE),"")</f>
        <v>DVasquez12@earthlink.net</v>
      </c>
      <c r="AR50" s="2"/>
      <c r="AS50" s="2"/>
      <c r="BA50" s="4" t="str">
        <f t="shared" ref="BA50:BA58" si="20">IF($AN50="EM",$B50,"LEC")</f>
        <v>LEC</v>
      </c>
    </row>
    <row r="51" spans="1:84" s="4" customFormat="1" ht="19.95" customHeight="1" x14ac:dyDescent="0.25">
      <c r="A51" s="76">
        <f>_xlfn.XLOOKUP(C51,[2]LECTORS!$D:$D,[2]LECTORS!$Q:$Q,"")</f>
        <v>0</v>
      </c>
      <c r="B51" s="63" t="str">
        <f>IF(ISNUMBER(MATCH($C51,[2]LECTORS!$D$1:$D$65546,0)),VLOOKUP($C51,[2]LECTORS!$D$1:$Q$65546,11,FALSE),"")</f>
        <v>11:15,</v>
      </c>
      <c r="C51" s="99" t="s">
        <v>22</v>
      </c>
      <c r="D51" s="103" t="str">
        <f>IF(ISNUMBER(MATCH($C51,'[1]Scheduling Worksheet'!$B$1:$B$65536,0)),VLOOKUP($C51,'[1]Scheduling Worksheet'!$B$1:$X$65536,22,FALSE),"")</f>
        <v/>
      </c>
      <c r="E51" s="47" t="str">
        <f>IF(ISNUMBER(MATCH($C51,'[1]Scheduling Worksheet'!$C$1:$C$65536,0)),VLOOKUP($C51,'[1]Scheduling Worksheet'!$C$1:$X$65536,21,FALSE),"")</f>
        <v/>
      </c>
      <c r="F51" s="47" t="str">
        <f>IF(ISNUMBER(MATCH($C51,'[1]Scheduling Worksheet'!$D$1:$D$65536,0)),VLOOKUP($C51,'[1]Scheduling Worksheet'!$D$1:$X$65536,20,FALSE),"")</f>
        <v/>
      </c>
      <c r="G51" s="47" t="str">
        <f>IF(ISNUMBER(MATCH($C51,'[1]Scheduling Worksheet'!$E$1:$E$65536,0)),VLOOKUP($C51,'[1]Scheduling Worksheet'!$E$1:$X$65536,19,FALSE),"")</f>
        <v/>
      </c>
      <c r="H51" s="47" t="str">
        <f>IF(ISNUMBER(MATCH($C51,'[1]Scheduling Worksheet'!$F$1:$F$65536,0)),VLOOKUP($C51,'[1]Scheduling Worksheet'!$F$1:$X$65536,19,FALSE),"")</f>
        <v/>
      </c>
      <c r="I51" s="47" t="str">
        <f>IF(ISNUMBER(MATCH($C51,'[1]Scheduling Worksheet'!$G$1:$G$65536,0)),VLOOKUP($C51,'[1]Scheduling Worksheet'!$G$1:$X$65536,17,FALSE),"")</f>
        <v/>
      </c>
      <c r="J51" s="47" t="str">
        <f>IF(ISNUMBER(MATCH($C51,'[1]Scheduling Worksheet'!$H$1:$H$65536,0)),VLOOKUP($C51,'[1]Scheduling Worksheet'!$H$1:$X$65536,16,FALSE),"")</f>
        <v/>
      </c>
      <c r="K51" s="47" t="str">
        <f>IF(ISNUMBER(MATCH($C51,'[1]Scheduling Worksheet'!$I$1:$I$65536,0)),VLOOKUP($C51,'[1]Scheduling Worksheet'!$I$1:$X$65536,15,FALSE),"")</f>
        <v/>
      </c>
      <c r="L51" s="47" t="str">
        <f>IF(ISNUMBER(MATCH($C51,'[1]Scheduling Worksheet'!$J$1:$J$65536,0)),VLOOKUP($C51,'[1]Scheduling Worksheet'!$J$1:$X$65536,14,FALSE),"")</f>
        <v>11:15-Lector</v>
      </c>
      <c r="M51" s="102"/>
      <c r="N51" s="49"/>
      <c r="O51"/>
      <c r="P51" s="55" t="str">
        <f t="shared" si="14"/>
        <v>11:15,</v>
      </c>
      <c r="Q51" s="9" t="str">
        <f t="shared" si="15"/>
        <v>Miller, Peggy</v>
      </c>
      <c r="R51" s="54" t="str">
        <f>IF(ISNUMBER(MATCH($C51,'[1]Scheduling Worksheet'!$K$1:$K$65536,0)),VLOOKUP($C51,'[1]Scheduling Worksheet'!$K$1:$X$65536,13,FALSE),"")</f>
        <v/>
      </c>
      <c r="S51" s="48" t="str">
        <f>IF(ISNUMBER(MATCH($C51,'[1]Scheduling Worksheet'!$L$1:$L$65536,0)),VLOOKUP($C51,'[1]Scheduling Worksheet'!$L$1:$X$65536,12,FALSE),"")</f>
        <v/>
      </c>
      <c r="T51" s="48" t="str">
        <f>IF(ISNUMBER(MATCH($C51,'[1]Scheduling Worksheet'!$M$1:$M$65536,0)),VLOOKUP($C51,'[1]Scheduling Worksheet'!$M$1:$X$65536,11,FALSE),"")</f>
        <v/>
      </c>
      <c r="U51" s="47" t="str">
        <f>IF(ISNUMBER(MATCH($C51,'[1]Scheduling Worksheet'!$N$1:$N$65536,0)),VLOOKUP($C51,'[1]Scheduling Worksheet'!$N$1:$X$65536,10,FALSE),"")</f>
        <v/>
      </c>
      <c r="V51" s="47" t="str">
        <f>IF(ISNUMBER(MATCH($C51,'[1]Scheduling Worksheet'!$O$1:$O$65536,0)),VLOOKUP($C51,'[1]Scheduling Worksheet'!$O$1:$X$65536,9,FALSE),"")</f>
        <v/>
      </c>
      <c r="W51" s="51" t="str">
        <f>IF(ISNUMBER(MATCH($C51,'[1]Scheduling Worksheet'!$P$1:$P$65536,0)),VLOOKUP($C51,'[1]Scheduling Worksheet'!$P$1:$X$65536,8,FALSE),"")</f>
        <v/>
      </c>
      <c r="X51" s="64" t="str">
        <f>IF(ISNUMBER(MATCH($C51,'[1]Scheduling Worksheet'!$Q$1:$Q$65536,0)),VLOOKUP($C51,'[1]Scheduling Worksheet'!$Q$1:$X$65536,7,FALSE),"")</f>
        <v>11:15-Lector</v>
      </c>
      <c r="Y51" s="47" t="str">
        <f>IF(ISNUMBER(MATCH($C51,'[1]Scheduling Worksheet'!$R$1:$R$65536,0)),VLOOKUP($C51,'[1]Scheduling Worksheet'!$R$1:$X$65536,6,FALSE),"")</f>
        <v/>
      </c>
      <c r="Z51" s="47" t="str">
        <f>IF(ISNUMBER(MATCH($C51,'[1]Scheduling Worksheet'!$S$1:$S$65536,0)),VLOOKUP($C51,'[1]Scheduling Worksheet'!$S$1:$X$65536,5,FALSE),"")</f>
        <v/>
      </c>
      <c r="AA51" s="47" t="str">
        <f>IF(ISNUMBER(MATCH($C51,'[1]Scheduling Worksheet'!$T$1:$T$65536,0)),VLOOKUP($C51,'[1]Scheduling Worksheet'!$T$1:$X$65536,4,FALSE),"")</f>
        <v/>
      </c>
      <c r="AB51" s="47" t="str">
        <f>IF(ISNUMBER(MATCH($C51,'[1]Scheduling Worksheet'!$U$1:$U$65536,0)),VLOOKUP($C51,'[1]Scheduling Worksheet'!$U$1:$X$65536,3,FALSE),"")</f>
        <v/>
      </c>
      <c r="AC51" s="53" t="str">
        <f>IF(ISNUMBER(MATCH($C51,'[1]Scheduling Worksheet'!$V$1:$V$65536,0)),VLOOKUP($C51,'[1]Scheduling Worksheet'!$V$1:$X$65536,3,FALSE),"")</f>
        <v/>
      </c>
      <c r="AD51" s="18"/>
      <c r="AE51" s="33"/>
      <c r="AF51" s="25" t="str">
        <f t="shared" si="16"/>
        <v>Miller, Peggy</v>
      </c>
      <c r="AG51" s="51" t="str">
        <f t="shared" si="17"/>
        <v>11:15,</v>
      </c>
      <c r="AH51" s="43" t="str">
        <f>IF(ISNUMBER(MATCH($C51,[2]LECTORS!$D$1:$D$65546,0)),VLOOKUP($C51,[2]LECTORS!$D$1:$Q$65546,7,FALSE),"")</f>
        <v>512-940-1645</v>
      </c>
      <c r="AI51" s="26" t="str">
        <f>IF($AJ51="y",IF(ISNUMBER(MATCH($C51,[2]LECTORS!$D$1:$D$65546,0)),VLOOKUP($C51,[2]LECTORS!$D$1:$Q$65546,6,FALSE),""),"")</f>
        <v>plilygrace@gmail.com</v>
      </c>
      <c r="AJ51" s="27" t="s">
        <v>45</v>
      </c>
      <c r="AK51" s="16">
        <f t="shared" si="18"/>
        <v>2</v>
      </c>
      <c r="AL51" s="14">
        <f>IF(ISNUMBER(MATCH($C51,[2]LECTORS!$D$1:$D$65546,0)),VLOOKUP($C51,[2]LECTORS!$D$1:$Q$65546,12,FALSE),"")</f>
        <v>8</v>
      </c>
      <c r="AM51" s="16">
        <f t="shared" si="19"/>
        <v>2</v>
      </c>
      <c r="AN51" s="13">
        <f>IF(ISNUMBER(MATCH($C51,[2]LECTORS!$D$1:$D$65546,0)),VLOOKUP($C51,[2]LECTORS!$D$1:$S$65546,14,FALSE),"")</f>
        <v>0</v>
      </c>
      <c r="AO51" s="14">
        <f>IF(ISNUMBER(MATCH($C51,[2]LECTORS!$D$1:$D$65546,0)),VLOOKUP($C51,[2]LECTORS!$D$1:$S$65546,15,FALSE),"")</f>
        <v>0</v>
      </c>
      <c r="AP51" s="14">
        <f>IF(ISNUMBER(MATCH($C51,[2]LECTORS!$D$1:$D$65546,0)),VLOOKUP($C51,[2]LECTORS!$D$1:$S$65546,16,FALSE),"")</f>
        <v>0</v>
      </c>
      <c r="AQ51" s="14" t="str">
        <f>IF(ISNUMBER(MATCH($C51,[2]LECTORS!$D$1:$D$65546,0)),VLOOKUP($C51,[2]LECTORS!$D$1:$Q$65546,6,FALSE),"")</f>
        <v>plilygrace@gmail.com</v>
      </c>
      <c r="AR51" s="2"/>
      <c r="AS51" s="2"/>
      <c r="BA51" s="4" t="str">
        <f t="shared" si="20"/>
        <v>LEC</v>
      </c>
    </row>
    <row r="52" spans="1:84" s="4" customFormat="1" ht="19.95" customHeight="1" x14ac:dyDescent="0.25">
      <c r="A52" s="76">
        <f>_xlfn.XLOOKUP(C52,[2]LECTORS!$D:$D,[2]LECTORS!$Q:$Q,"")</f>
        <v>0</v>
      </c>
      <c r="B52" s="63" t="str">
        <f>IF(ISNUMBER(MATCH($C52,[2]LECTORS!$D$1:$D$65546,0)),VLOOKUP($C52,[2]LECTORS!$D$1:$Q$65546,11,FALSE),"")</f>
        <v>11:15,</v>
      </c>
      <c r="C52" s="99" t="s">
        <v>68</v>
      </c>
      <c r="D52" s="103" t="str">
        <f>IF(ISNUMBER(MATCH($C52,'[1]Scheduling Worksheet'!$B$1:$B$65536,0)),VLOOKUP($C52,'[1]Scheduling Worksheet'!$B$1:$X$65536,22,FALSE),"")</f>
        <v>11:15-Lector</v>
      </c>
      <c r="E52" s="47" t="str">
        <f>IF(ISNUMBER(MATCH($C52,'[1]Scheduling Worksheet'!$C$1:$C$65536,0)),VLOOKUP($C52,'[1]Scheduling Worksheet'!$C$1:$X$65536,21,FALSE),"")</f>
        <v/>
      </c>
      <c r="F52" s="47" t="str">
        <f>IF(ISNUMBER(MATCH($C52,'[1]Scheduling Worksheet'!$D$1:$D$65536,0)),VLOOKUP($C52,'[1]Scheduling Worksheet'!$D$1:$X$65536,20,FALSE),"")</f>
        <v/>
      </c>
      <c r="G52" s="47" t="str">
        <f>IF(ISNUMBER(MATCH($C52,'[1]Scheduling Worksheet'!$E$1:$E$65536,0)),VLOOKUP($C52,'[1]Scheduling Worksheet'!$E$1:$X$65536,19,FALSE),"")</f>
        <v/>
      </c>
      <c r="H52" s="48" t="str">
        <f>IF(ISNUMBER(MATCH($C52,'[1]Scheduling Worksheet'!$F$1:$F$65536,0)),VLOOKUP($C52,'[1]Scheduling Worksheet'!$F$1:$X$65536,19,FALSE),"")</f>
        <v/>
      </c>
      <c r="I52" s="47" t="str">
        <f>IF(ISNUMBER(MATCH($C52,'[1]Scheduling Worksheet'!$G$1:$G$65536,0)),VLOOKUP($C52,'[1]Scheduling Worksheet'!$G$1:$X$65536,17,FALSE),"")</f>
        <v/>
      </c>
      <c r="J52" s="47" t="str">
        <f>IF(ISNUMBER(MATCH($C52,'[1]Scheduling Worksheet'!$H$1:$H$65536,0)),VLOOKUP($C52,'[1]Scheduling Worksheet'!$H$1:$X$65536,16,FALSE),"")</f>
        <v/>
      </c>
      <c r="K52" s="47" t="str">
        <f>IF(ISNUMBER(MATCH($C52,'[1]Scheduling Worksheet'!$I$1:$I$65536,0)),VLOOKUP($C52,'[1]Scheduling Worksheet'!$I$1:$X$65536,15,FALSE),"")</f>
        <v/>
      </c>
      <c r="L52" s="47" t="str">
        <f>IF(ISNUMBER(MATCH($C52,'[1]Scheduling Worksheet'!$J$1:$J$65536,0)),VLOOKUP($C52,'[1]Scheduling Worksheet'!$J$1:$X$65536,14,FALSE),"")</f>
        <v/>
      </c>
      <c r="M52" s="102"/>
      <c r="N52" s="49"/>
      <c r="O52"/>
      <c r="P52" s="55" t="str">
        <f t="shared" si="14"/>
        <v>11:15,</v>
      </c>
      <c r="Q52" s="9" t="str">
        <f t="shared" si="15"/>
        <v>Robledo, Rebecca</v>
      </c>
      <c r="R52" s="54" t="str">
        <f>IF(ISNUMBER(MATCH($C52,'[1]Scheduling Worksheet'!$K$1:$K$65536,0)),VLOOKUP($C52,'[1]Scheduling Worksheet'!$K$1:$X$65536,13,FALSE),"")</f>
        <v>11:15-Lector</v>
      </c>
      <c r="S52" s="48" t="str">
        <f>IF(ISNUMBER(MATCH($C52,'[1]Scheduling Worksheet'!$L$1:$L$65536,0)),VLOOKUP($C52,'[1]Scheduling Worksheet'!$L$1:$X$65536,12,FALSE),"")</f>
        <v/>
      </c>
      <c r="T52" s="47" t="str">
        <f>IF(ISNUMBER(MATCH($C52,'[1]Scheduling Worksheet'!$M$1:$M$65536,0)),VLOOKUP($C52,'[1]Scheduling Worksheet'!$M$1:$X$65536,11,FALSE),"")</f>
        <v/>
      </c>
      <c r="U52" s="48" t="str">
        <f>IF(ISNUMBER(MATCH($C52,'[1]Scheduling Worksheet'!$N$1:$N$65536,0)),VLOOKUP($C52,'[1]Scheduling Worksheet'!$N$1:$X$65536,10,FALSE),"")</f>
        <v/>
      </c>
      <c r="V52" s="47" t="str">
        <f>IF(ISNUMBER(MATCH($C52,'[1]Scheduling Worksheet'!$O$1:$O$65536,0)),VLOOKUP($C52,'[1]Scheduling Worksheet'!$O$1:$X$65536,9,FALSE),"")</f>
        <v/>
      </c>
      <c r="W52" s="64" t="str">
        <f>IF(ISNUMBER(MATCH($C52,'[1]Scheduling Worksheet'!$P$1:$P$65536,0)),VLOOKUP($C52,'[1]Scheduling Worksheet'!$P$1:$X$65536,8,FALSE),"")</f>
        <v/>
      </c>
      <c r="X52" s="51" t="str">
        <f>IF(ISNUMBER(MATCH($C52,'[1]Scheduling Worksheet'!$Q$1:$Q$65536,0)),VLOOKUP($C52,'[1]Scheduling Worksheet'!$Q$1:$X$65536,7,FALSE),"")</f>
        <v/>
      </c>
      <c r="Y52" s="47" t="str">
        <f>IF(ISNUMBER(MATCH($C52,'[1]Scheduling Worksheet'!$R$1:$R$65536,0)),VLOOKUP($C52,'[1]Scheduling Worksheet'!$R$1:$X$65536,6,FALSE),"")</f>
        <v>11:15-Lector</v>
      </c>
      <c r="Z52" s="47" t="str">
        <f>IF(ISNUMBER(MATCH($C52,'[1]Scheduling Worksheet'!$S$1:$S$65536,0)),VLOOKUP($C52,'[1]Scheduling Worksheet'!$S$1:$X$65536,5,FALSE),"")</f>
        <v/>
      </c>
      <c r="AA52" s="47" t="str">
        <f>IF(ISNUMBER(MATCH($C52,'[1]Scheduling Worksheet'!$T$1:$T$65536,0)),VLOOKUP($C52,'[1]Scheduling Worksheet'!$T$1:$X$65536,4,FALSE),"")</f>
        <v/>
      </c>
      <c r="AB52" s="47" t="str">
        <f>IF(ISNUMBER(MATCH($C52,'[1]Scheduling Worksheet'!$U$1:$U$65536,0)),VLOOKUP($C52,'[1]Scheduling Worksheet'!$U$1:$X$65536,3,FALSE),"")</f>
        <v/>
      </c>
      <c r="AC52" s="53" t="str">
        <f>IF(ISNUMBER(MATCH($C52,'[1]Scheduling Worksheet'!$V$1:$V$65536,0)),VLOOKUP($C52,'[1]Scheduling Worksheet'!$V$1:$X$65536,3,FALSE),"")</f>
        <v/>
      </c>
      <c r="AD52" s="18"/>
      <c r="AE52" s="33"/>
      <c r="AF52" s="25" t="str">
        <f t="shared" si="16"/>
        <v>Robledo, Rebecca</v>
      </c>
      <c r="AG52" s="51" t="str">
        <f t="shared" si="17"/>
        <v>11:15,</v>
      </c>
      <c r="AH52" s="43" t="str">
        <f>IF(ISNUMBER(MATCH($C52,[2]LECTORS!$D$1:$D$65546,0)),VLOOKUP($C52,[2]LECTORS!$D$1:$Q$65546,7,FALSE),"")</f>
        <v>915-345-4347</v>
      </c>
      <c r="AI52" s="26" t="str">
        <f>IF($AJ52="y",IF(ISNUMBER(MATCH($C52,[2]LECTORS!$D$1:$D$65546,0)),VLOOKUP($C52,[2]LECTORS!$D$1:$Q$65546,6,FALSE),""),"")</f>
        <v>rebarob66@hotmail.com</v>
      </c>
      <c r="AJ52" s="27" t="s">
        <v>45</v>
      </c>
      <c r="AK52" s="16">
        <f t="shared" si="18"/>
        <v>2</v>
      </c>
      <c r="AL52" s="14">
        <f>IF(ISNUMBER(MATCH($C52,[2]LECTORS!$D$1:$D$65546,0)),VLOOKUP($C52,[2]LECTORS!$D$1:$Q$65546,12,FALSE),"")</f>
        <v>0</v>
      </c>
      <c r="AM52" s="16">
        <f t="shared" si="19"/>
        <v>2</v>
      </c>
      <c r="AN52" s="13">
        <f>IF(ISNUMBER(MATCH($C52,[2]LECTORS!$D$1:$D$65546,0)),VLOOKUP($C52,[2]LECTORS!$D$1:$S$65546,14,FALSE),"")</f>
        <v>0</v>
      </c>
      <c r="AO52" s="14">
        <f>IF(ISNUMBER(MATCH($C52,[2]LECTORS!$D$1:$D$65546,0)),VLOOKUP($C52,[2]LECTORS!$D$1:$S$65546,15,FALSE),"")</f>
        <v>0</v>
      </c>
      <c r="AP52" s="14">
        <f>IF(ISNUMBER(MATCH($C52,[2]LECTORS!$D$1:$D$65546,0)),VLOOKUP($C52,[2]LECTORS!$D$1:$S$65546,16,FALSE),"")</f>
        <v>0</v>
      </c>
      <c r="AQ52" s="14" t="str">
        <f>IF(ISNUMBER(MATCH($C52,[2]LECTORS!$D$1:$D$65546,0)),VLOOKUP($C52,[2]LECTORS!$D$1:$Q$65546,6,FALSE),"")</f>
        <v>rebarob66@hotmail.com</v>
      </c>
      <c r="AR52" s="2"/>
      <c r="AS52" s="2"/>
      <c r="BA52" s="4" t="str">
        <f t="shared" si="20"/>
        <v>LEC</v>
      </c>
    </row>
    <row r="53" spans="1:84" s="4" customFormat="1" ht="19.95" customHeight="1" x14ac:dyDescent="0.25">
      <c r="A53" s="76" t="str">
        <f>_xlfn.XLOOKUP(C53,[2]LECTORS!$D:$D,[2]LECTORS!$Q:$Q,"")</f>
        <v>EM</v>
      </c>
      <c r="B53" s="63" t="str">
        <f>IF(ISNUMBER(MATCH($C53,[2]LECTORS!$D$1:$D$65546,0)),VLOOKUP($C53,[2]LECTORS!$D$1:$Q$65546,11,FALSE),"")</f>
        <v>11:15,</v>
      </c>
      <c r="C53" s="99" t="s">
        <v>11</v>
      </c>
      <c r="D53" s="103" t="str">
        <f>IF(ISNUMBER(MATCH($C53,'[1]Scheduling Worksheet'!$B$1:$B$65536,0)),VLOOKUP($C53,'[1]Scheduling Worksheet'!$B$1:$X$65536,22,FALSE),"")</f>
        <v/>
      </c>
      <c r="E53" s="47" t="str">
        <f>IF(ISNUMBER(MATCH($C53,'[1]Scheduling Worksheet'!$C$1:$C$65536,0)),VLOOKUP($C53,'[1]Scheduling Worksheet'!$C$1:$X$65536,21,FALSE),"")</f>
        <v/>
      </c>
      <c r="F53" s="47" t="str">
        <f>IF(ISNUMBER(MATCH($C53,'[1]Scheduling Worksheet'!$D$1:$D$65536,0)),VLOOKUP($C53,'[1]Scheduling Worksheet'!$D$1:$X$65536,20,FALSE),"")</f>
        <v/>
      </c>
      <c r="G53" s="47" t="str">
        <f>IF(ISNUMBER(MATCH($C53,'[1]Scheduling Worksheet'!$E$1:$E$65536,0)),VLOOKUP($C53,'[1]Scheduling Worksheet'!$E$1:$X$65536,19,FALSE),"")</f>
        <v>11:15-Lector</v>
      </c>
      <c r="H53" s="47" t="str">
        <f>IF(ISNUMBER(MATCH($C53,'[1]Scheduling Worksheet'!$F$1:$F$65536,0)),VLOOKUP($C53,'[1]Scheduling Worksheet'!$F$1:$X$65536,19,FALSE),"")</f>
        <v/>
      </c>
      <c r="I53" s="47" t="str">
        <f>IF(ISNUMBER(MATCH($C53,'[1]Scheduling Worksheet'!$G$1:$G$65536,0)),VLOOKUP($C53,'[1]Scheduling Worksheet'!$G$1:$X$65536,17,FALSE),"")</f>
        <v/>
      </c>
      <c r="J53" s="149" t="str">
        <f>IF(ISNUMBER(MATCH($C53,'[1]Scheduling Worksheet'!$H$1:$H$65536,0)),VLOOKUP($C53,'[1]Scheduling Worksheet'!$H$1:$X$65536,16,FALSE),"")</f>
        <v/>
      </c>
      <c r="K53" s="149" t="str">
        <f>IF(ISNUMBER(MATCH($C53,'[1]Scheduling Worksheet'!$I$1:$I$65536,0)),VLOOKUP($C53,'[1]Scheduling Worksheet'!$I$1:$X$65536,15,FALSE),"")</f>
        <v/>
      </c>
      <c r="L53" s="149" t="str">
        <f>IF(ISNUMBER(MATCH($C53,'[1]Scheduling Worksheet'!$J$1:$J$65536,0)),VLOOKUP($C53,'[1]Scheduling Worksheet'!$J$1:$X$65536,14,FALSE),"")</f>
        <v/>
      </c>
      <c r="M53" s="102"/>
      <c r="N53" s="49"/>
      <c r="O53"/>
      <c r="P53" s="55" t="str">
        <f t="shared" si="14"/>
        <v>11:15,</v>
      </c>
      <c r="Q53" s="9" t="str">
        <f t="shared" si="15"/>
        <v>Sanchez-Navarro, Quita</v>
      </c>
      <c r="R53" s="54" t="str">
        <f>IF(ISNUMBER(MATCH($C53,'[1]Scheduling Worksheet'!$K$1:$K$65536,0)),VLOOKUP($C53,'[1]Scheduling Worksheet'!$K$1:$X$65536,13,FALSE),"")</f>
        <v/>
      </c>
      <c r="S53" s="47" t="str">
        <f>IF(ISNUMBER(MATCH($C53,'[1]Scheduling Worksheet'!$L$1:$L$65536,0)),VLOOKUP($C53,'[1]Scheduling Worksheet'!$L$1:$X$65536,12,FALSE),"")</f>
        <v/>
      </c>
      <c r="T53" s="47" t="str">
        <f>IF(ISNUMBER(MATCH($C53,'[1]Scheduling Worksheet'!$M$1:$M$65536,0)),VLOOKUP($C53,'[1]Scheduling Worksheet'!$M$1:$X$65536,11,FALSE),"")</f>
        <v>11:15-Lector</v>
      </c>
      <c r="U53" s="47" t="str">
        <f>IF(ISNUMBER(MATCH($C53,'[1]Scheduling Worksheet'!$N$1:$N$65536,0)),VLOOKUP($C53,'[1]Scheduling Worksheet'!$N$1:$X$65536,10,FALSE),"")</f>
        <v/>
      </c>
      <c r="V53" s="48" t="str">
        <f>IF(ISNUMBER(MATCH($C53,'[1]Scheduling Worksheet'!$O$1:$O$65536,0)),VLOOKUP($C53,'[1]Scheduling Worksheet'!$O$1:$X$65536,9,FALSE),"")</f>
        <v/>
      </c>
      <c r="W53" s="51" t="str">
        <f>IF(ISNUMBER(MATCH($C53,'[1]Scheduling Worksheet'!$P$1:$P$65536,0)),VLOOKUP($C53,'[1]Scheduling Worksheet'!$P$1:$X$65536,8,FALSE),"")</f>
        <v/>
      </c>
      <c r="X53" s="51" t="str">
        <f>IF(ISNUMBER(MATCH($C53,'[1]Scheduling Worksheet'!$Q$1:$Q$65536,0)),VLOOKUP($C53,'[1]Scheduling Worksheet'!$Q$1:$X$65536,7,FALSE),"")</f>
        <v/>
      </c>
      <c r="Y53" s="47" t="str">
        <f>IF(ISNUMBER(MATCH($C53,'[1]Scheduling Worksheet'!$R$1:$R$65536,0)),VLOOKUP($C53,'[1]Scheduling Worksheet'!$R$1:$X$65536,6,FALSE),"")</f>
        <v/>
      </c>
      <c r="Z53" s="47" t="str">
        <f>IF(ISNUMBER(MATCH($C53,'[1]Scheduling Worksheet'!$S$1:$S$65536,0)),VLOOKUP($C53,'[1]Scheduling Worksheet'!$S$1:$X$65536,5,FALSE),"")</f>
        <v/>
      </c>
      <c r="AA53" s="47" t="str">
        <f>IF(ISNUMBER(MATCH($C53,'[1]Scheduling Worksheet'!$T$1:$T$65536,0)),VLOOKUP($C53,'[1]Scheduling Worksheet'!$T$1:$X$65536,4,FALSE),"")</f>
        <v/>
      </c>
      <c r="AB53" s="47" t="str">
        <f>IF(ISNUMBER(MATCH($C53,'[1]Scheduling Worksheet'!$U$1:$U$65536,0)),VLOOKUP($C53,'[1]Scheduling Worksheet'!$U$1:$X$65536,3,FALSE),"")</f>
        <v/>
      </c>
      <c r="AC53" s="53" t="str">
        <f>IF(ISNUMBER(MATCH($C53,'[1]Scheduling Worksheet'!$V$1:$V$65536,0)),VLOOKUP($C53,'[1]Scheduling Worksheet'!$V$1:$X$65536,3,FALSE),"")</f>
        <v/>
      </c>
      <c r="AD53" s="18"/>
      <c r="AE53" s="33"/>
      <c r="AF53" s="25" t="str">
        <f t="shared" si="16"/>
        <v>Sanchez-Navarro, Quita</v>
      </c>
      <c r="AG53" s="51" t="str">
        <f t="shared" si="17"/>
        <v>11:15,</v>
      </c>
      <c r="AH53" s="43" t="str">
        <f>IF(ISNUMBER(MATCH($C53,[2]LECTORS!$D$1:$D$65546,0)),VLOOKUP($C53,[2]LECTORS!$D$1:$Q$65546,7,FALSE),"")</f>
        <v>512-750-5419</v>
      </c>
      <c r="AI53" s="26" t="s">
        <v>67</v>
      </c>
      <c r="AJ53" s="27" t="s">
        <v>45</v>
      </c>
      <c r="AK53" s="16">
        <f t="shared" si="18"/>
        <v>2</v>
      </c>
      <c r="AL53" s="14">
        <f>IF(ISNUMBER(MATCH($C53,[2]LECTORS!$D$1:$D$65546,0)),VLOOKUP($C53,[2]LECTORS!$D$1:$Q$65546,12,FALSE),"")</f>
        <v>3</v>
      </c>
      <c r="AM53" s="16">
        <f t="shared" si="19"/>
        <v>2</v>
      </c>
      <c r="AN53" s="13" t="str">
        <f>IF(ISNUMBER(MATCH($C53,[2]LECTORS!$D$1:$D$65546,0)),VLOOKUP($C53,[2]LECTORS!$D$1:$S$65546,14,FALSE),"")</f>
        <v>EM</v>
      </c>
      <c r="AO53" s="14" t="str">
        <f>IF(ISNUMBER(MATCH($C53,[2]LECTORS!$D$1:$D$65546,0)),VLOOKUP($C53,[2]LECTORS!$D$1:$S$65546,15,FALSE),"")</f>
        <v>Only schedule as lector. 2012-04</v>
      </c>
      <c r="AP53" s="14">
        <f>IF(ISNUMBER(MATCH($C53,[2]LECTORS!$D$1:$D$65546,0)),VLOOKUP($C53,[2]LECTORS!$D$1:$S$65546,16,FALSE),"")</f>
        <v>0</v>
      </c>
      <c r="AQ53" s="14" t="str">
        <f>IF(ISNUMBER(MATCH($C53,[2]LECTORS!$D$1:$D$65546,0)),VLOOKUP($C53,[2]LECTORS!$D$1:$Q$65546,6,FALSE),"")</f>
        <v>qsancheznavarro@gmail.com</v>
      </c>
      <c r="AR53" s="2"/>
      <c r="AS53" s="2"/>
      <c r="BA53" s="4" t="str">
        <f t="shared" si="20"/>
        <v>11:15,</v>
      </c>
    </row>
    <row r="54" spans="1:84" s="4" customFormat="1" ht="19.95" customHeight="1" x14ac:dyDescent="0.25">
      <c r="A54" s="76">
        <f>_xlfn.XLOOKUP(C54,[2]LECTORS!$D:$D,[2]LECTORS!$Q:$Q,"")</f>
        <v>0</v>
      </c>
      <c r="B54" s="63" t="str">
        <f>IF(ISNUMBER(MATCH($C54,[2]LECTORS!$D$1:$D$65546,0)),VLOOKUP($C54,[2]LECTORS!$D$1:$Q$65546,11,FALSE),"")</f>
        <v>11:15,</v>
      </c>
      <c r="C54" s="99" t="s">
        <v>31</v>
      </c>
      <c r="D54" s="103" t="str">
        <f>IF(ISNUMBER(MATCH($C54,'[1]Scheduling Worksheet'!$B$1:$B$65536,0)),VLOOKUP($C54,'[1]Scheduling Worksheet'!$B$1:$X$65536,22,FALSE),"")</f>
        <v>11:15-Lector</v>
      </c>
      <c r="E54" s="48" t="str">
        <f>IF(ISNUMBER(MATCH($C54,'[1]Scheduling Worksheet'!$C$1:$C$65536,0)),VLOOKUP($C54,'[1]Scheduling Worksheet'!$C$1:$X$65536,21,FALSE),"")</f>
        <v/>
      </c>
      <c r="F54" s="47" t="str">
        <f>IF(ISNUMBER(MATCH($C54,'[1]Scheduling Worksheet'!$D$1:$D$65536,0)),VLOOKUP($C54,'[1]Scheduling Worksheet'!$D$1:$X$65536,20,FALSE),"")</f>
        <v/>
      </c>
      <c r="G54" s="47" t="str">
        <f>IF(ISNUMBER(MATCH($C54,'[1]Scheduling Worksheet'!$E$1:$E$65536,0)),VLOOKUP($C54,'[1]Scheduling Worksheet'!$E$1:$X$65536,19,FALSE),"")</f>
        <v/>
      </c>
      <c r="H54" s="47" t="str">
        <f>IF(ISNUMBER(MATCH($C54,'[1]Scheduling Worksheet'!$F$1:$F$65536,0)),VLOOKUP($C54,'[1]Scheduling Worksheet'!$F$1:$X$65536,19,FALSE),"")</f>
        <v/>
      </c>
      <c r="I54" s="48" t="str">
        <f>IF(ISNUMBER(MATCH($C54,'[1]Scheduling Worksheet'!$G$1:$G$65536,0)),VLOOKUP($C54,'[1]Scheduling Worksheet'!$G$1:$X$65536,17,FALSE),"")</f>
        <v/>
      </c>
      <c r="J54" s="47" t="str">
        <f>IF(ISNUMBER(MATCH($C54,'[1]Scheduling Worksheet'!$H$1:$H$65536,0)),VLOOKUP($C54,'[1]Scheduling Worksheet'!$H$1:$X$65536,16,FALSE),"")</f>
        <v/>
      </c>
      <c r="K54" s="47" t="str">
        <f>IF(ISNUMBER(MATCH($C54,'[1]Scheduling Worksheet'!$I$1:$I$65536,0)),VLOOKUP($C54,'[1]Scheduling Worksheet'!$I$1:$X$65536,15,FALSE),"")</f>
        <v/>
      </c>
      <c r="L54" s="48" t="str">
        <f>IF(ISNUMBER(MATCH($C54,'[1]Scheduling Worksheet'!$J$1:$J$65536,0)),VLOOKUP($C54,'[1]Scheduling Worksheet'!$J$1:$X$65536,14,FALSE),"")</f>
        <v>11:15-Lector</v>
      </c>
      <c r="M54" s="102"/>
      <c r="N54" s="49"/>
      <c r="O54"/>
      <c r="P54" s="55" t="str">
        <f t="shared" si="14"/>
        <v>11:15,</v>
      </c>
      <c r="Q54" s="9" t="str">
        <f t="shared" si="15"/>
        <v>Maxwell, Susan</v>
      </c>
      <c r="R54" s="54" t="str">
        <f>IF(ISNUMBER(MATCH($C54,'[1]Scheduling Worksheet'!$K$1:$K$65536,0)),VLOOKUP($C54,'[1]Scheduling Worksheet'!$K$1:$X$65536,13,FALSE),"")</f>
        <v/>
      </c>
      <c r="S54" s="47" t="str">
        <f>IF(ISNUMBER(MATCH($C54,'[1]Scheduling Worksheet'!$L$1:$L$65536,0)),VLOOKUP($C54,'[1]Scheduling Worksheet'!$L$1:$X$65536,12,FALSE),"")</f>
        <v/>
      </c>
      <c r="T54" s="47" t="str">
        <f>IF(ISNUMBER(MATCH($C54,'[1]Scheduling Worksheet'!$M$1:$M$65536,0)),VLOOKUP($C54,'[1]Scheduling Worksheet'!$M$1:$X$65536,11,FALSE),"")</f>
        <v/>
      </c>
      <c r="U54" s="47" t="str">
        <f>IF(ISNUMBER(MATCH($C54,'[1]Scheduling Worksheet'!$N$1:$N$65536,0)),VLOOKUP($C54,'[1]Scheduling Worksheet'!$N$1:$X$65536,10,FALSE),"")</f>
        <v/>
      </c>
      <c r="V54" s="47" t="str">
        <f>IF(ISNUMBER(MATCH($C54,'[1]Scheduling Worksheet'!$O$1:$O$65536,0)),VLOOKUP($C54,'[1]Scheduling Worksheet'!$O$1:$X$65536,9,FALSE),"")</f>
        <v/>
      </c>
      <c r="W54" s="51" t="str">
        <f>IF(ISNUMBER(MATCH($C54,'[1]Scheduling Worksheet'!$P$1:$P$65536,0)),VLOOKUP($C54,'[1]Scheduling Worksheet'!$P$1:$X$65536,8,FALSE),"")</f>
        <v/>
      </c>
      <c r="X54" s="51" t="str">
        <f>IF(ISNUMBER(MATCH($C54,'[1]Scheduling Worksheet'!$Q$1:$Q$65536,0)),VLOOKUP($C54,'[1]Scheduling Worksheet'!$Q$1:$X$65536,7,FALSE),"")</f>
        <v>11:15-Lector</v>
      </c>
      <c r="Y54" s="47" t="str">
        <f>IF(ISNUMBER(MATCH($C54,'[1]Scheduling Worksheet'!$R$1:$R$65536,0)),VLOOKUP($C54,'[1]Scheduling Worksheet'!$R$1:$X$65536,6,FALSE),"")</f>
        <v/>
      </c>
      <c r="Z54" s="47" t="str">
        <f>IF(ISNUMBER(MATCH($C54,'[1]Scheduling Worksheet'!$S$1:$S$65536,0)),VLOOKUP($C54,'[1]Scheduling Worksheet'!$S$1:$X$65536,5,FALSE),"")</f>
        <v/>
      </c>
      <c r="AA54" s="47" t="str">
        <f>IF(ISNUMBER(MATCH($C54,'[1]Scheduling Worksheet'!$T$1:$T$65536,0)),VLOOKUP($C54,'[1]Scheduling Worksheet'!$T$1:$X$65536,4,FALSE),"")</f>
        <v/>
      </c>
      <c r="AB54" s="47" t="str">
        <f>IF(ISNUMBER(MATCH($C54,'[1]Scheduling Worksheet'!$U$1:$U$65536,0)),VLOOKUP($C54,'[1]Scheduling Worksheet'!$U$1:$X$65536,3,FALSE),"")</f>
        <v/>
      </c>
      <c r="AC54" s="53" t="str">
        <f>IF(ISNUMBER(MATCH($C54,'[1]Scheduling Worksheet'!$V$1:$V$65536,0)),VLOOKUP($C54,'[1]Scheduling Worksheet'!$V$1:$X$65536,3,FALSE),"")</f>
        <v/>
      </c>
      <c r="AD54" s="18"/>
      <c r="AE54" s="33"/>
      <c r="AF54" s="25" t="str">
        <f t="shared" si="16"/>
        <v>Maxwell, Susan</v>
      </c>
      <c r="AG54" s="51" t="str">
        <f t="shared" si="17"/>
        <v>11:15,</v>
      </c>
      <c r="AH54" s="43" t="str">
        <f>IF(ISNUMBER(MATCH($C54,[2]LECTORS!$D$1:$D$65546,0)),VLOOKUP($C54,[2]LECTORS!$D$1:$Q$65546,7,FALSE),"")</f>
        <v>512-922-0559</v>
      </c>
      <c r="AI54" s="26" t="str">
        <f>IF($AJ54="y",IF(ISNUMBER(MATCH($C54,[2]LECTORS!$D$1:$D$65546,0)),VLOOKUP($C54,[2]LECTORS!$D$1:$Q$65546,6,FALSE),""),"")</f>
        <v/>
      </c>
      <c r="AJ54" s="27"/>
      <c r="AK54" s="16">
        <f t="shared" si="18"/>
        <v>2</v>
      </c>
      <c r="AL54" s="14">
        <f>IF(ISNUMBER(MATCH($C54,[2]LECTORS!$D$1:$D$65546,0)),VLOOKUP($C54,[2]LECTORS!$D$1:$Q$65546,12,FALSE),"")</f>
        <v>8</v>
      </c>
      <c r="AM54" s="16">
        <f t="shared" si="19"/>
        <v>2</v>
      </c>
      <c r="AN54" s="13">
        <f>IF(ISNUMBER(MATCH($C54,[2]LECTORS!$D$1:$D$65546,0)),VLOOKUP($C54,[2]LECTORS!$D$1:$S$65546,14,FALSE),"")</f>
        <v>0</v>
      </c>
      <c r="AO54" s="14">
        <f>IF(ISNUMBER(MATCH($C54,[2]LECTORS!$D$1:$D$65546,0)),VLOOKUP($C54,[2]LECTORS!$D$1:$S$65546,15,FALSE),"")</f>
        <v>0</v>
      </c>
      <c r="AP54" s="14">
        <f>IF(ISNUMBER(MATCH($C54,[2]LECTORS!$D$1:$D$65546,0)),VLOOKUP($C54,[2]LECTORS!$D$1:$S$65546,16,FALSE),"")</f>
        <v>0</v>
      </c>
      <c r="AQ54" s="14" t="str">
        <f>IF(ISNUMBER(MATCH($C54,[2]LECTORS!$D$1:$D$65546,0)),VLOOKUP($C54,[2]LECTORS!$D$1:$Q$65546,6,FALSE),"")</f>
        <v>smaxwell66@gmail.com</v>
      </c>
      <c r="AR54" s="2"/>
      <c r="AS54" s="2"/>
      <c r="BA54" s="4" t="str">
        <f t="shared" si="20"/>
        <v>LEC</v>
      </c>
    </row>
    <row r="55" spans="1:84" s="4" customFormat="1" ht="19.95" customHeight="1" x14ac:dyDescent="0.25">
      <c r="A55" s="76">
        <f>_xlfn.XLOOKUP(C55,[2]LECTORS!$D:$D,[2]LECTORS!$Q:$Q,"")</f>
        <v>0</v>
      </c>
      <c r="B55" s="63" t="str">
        <f>IF(ISNUMBER(MATCH($C55,[2]LECTORS!$D$1:$D$65546,0)),VLOOKUP($C55,[2]LECTORS!$D$1:$Q$65546,11,FALSE),"")</f>
        <v>11:15,</v>
      </c>
      <c r="C55" s="101" t="s">
        <v>79</v>
      </c>
      <c r="D55" s="103" t="str">
        <f>IF(ISNUMBER(MATCH($C55,'[1]Scheduling Worksheet'!$B$1:$B$65536,0)),VLOOKUP($C55,'[1]Scheduling Worksheet'!$B$1:$X$65536,22,FALSE),"")</f>
        <v/>
      </c>
      <c r="E55" s="48" t="str">
        <f>IF(ISNUMBER(MATCH($C55,'[1]Scheduling Worksheet'!$C$1:$C$65536,0)),VLOOKUP($C55,'[1]Scheduling Worksheet'!$C$1:$X$65536,21,FALSE),"")</f>
        <v/>
      </c>
      <c r="F55" s="48" t="str">
        <f>IF(ISNUMBER(MATCH($C55,'[1]Scheduling Worksheet'!$D$1:$D$65536,0)),VLOOKUP($C55,'[1]Scheduling Worksheet'!$D$1:$X$65536,20,FALSE),"")</f>
        <v>11:15-Lector</v>
      </c>
      <c r="G55" s="48" t="str">
        <f>IF(ISNUMBER(MATCH($C55,'[1]Scheduling Worksheet'!$E$1:$E$65536,0)),VLOOKUP($C55,'[1]Scheduling Worksheet'!$E$1:$X$65536,19,FALSE),"")</f>
        <v/>
      </c>
      <c r="H55" s="47" t="str">
        <f>IF(ISNUMBER(MATCH($C55,'[1]Scheduling Worksheet'!$F$1:$F$65536,0)),VLOOKUP($C55,'[1]Scheduling Worksheet'!$F$1:$X$65536,19,FALSE),"")</f>
        <v/>
      </c>
      <c r="I55" s="48" t="str">
        <f>IF(ISNUMBER(MATCH($C55,'[1]Scheduling Worksheet'!$G$1:$G$65536,0)),VLOOKUP($C55,'[1]Scheduling Worksheet'!$G$1:$X$65536,17,FALSE),"")</f>
        <v/>
      </c>
      <c r="J55" s="47" t="str">
        <f>IF(ISNUMBER(MATCH($C55,'[1]Scheduling Worksheet'!$H$1:$H$65536,0)),VLOOKUP($C55,'[1]Scheduling Worksheet'!$H$1:$X$65536,16,FALSE),"")</f>
        <v/>
      </c>
      <c r="K55" s="48" t="str">
        <f>IF(ISNUMBER(MATCH($C55,'[1]Scheduling Worksheet'!$I$1:$I$65536,0)),VLOOKUP($C55,'[1]Scheduling Worksheet'!$I$1:$X$65536,15,FALSE),"")</f>
        <v/>
      </c>
      <c r="L55" s="48" t="str">
        <f>IF(ISNUMBER(MATCH($C55,'[1]Scheduling Worksheet'!$J$1:$J$65536,0)),VLOOKUP($C55,'[1]Scheduling Worksheet'!$J$1:$X$65536,14,FALSE),"")</f>
        <v/>
      </c>
      <c r="M55" s="102"/>
      <c r="N55" s="49"/>
      <c r="O55"/>
      <c r="P55" s="55" t="str">
        <f t="shared" si="14"/>
        <v>11:15,</v>
      </c>
      <c r="Q55" s="9" t="str">
        <f t="shared" si="15"/>
        <v>Truong, Kathy</v>
      </c>
      <c r="R55" s="54" t="str">
        <f>IF(ISNUMBER(MATCH($C55,'[1]Scheduling Worksheet'!$K$1:$K$65536,0)),VLOOKUP($C55,'[1]Scheduling Worksheet'!$K$1:$X$65536,13,FALSE),"")</f>
        <v>11:15-Lector</v>
      </c>
      <c r="S55" s="47" t="str">
        <f>IF(ISNUMBER(MATCH($C55,'[1]Scheduling Worksheet'!$L$1:$L$65536,0)),VLOOKUP($C55,'[1]Scheduling Worksheet'!$L$1:$X$65536,12,FALSE),"")</f>
        <v/>
      </c>
      <c r="T55" s="48" t="str">
        <f>IF(ISNUMBER(MATCH($C55,'[1]Scheduling Worksheet'!$M$1:$M$65536,0)),VLOOKUP($C55,'[1]Scheduling Worksheet'!$M$1:$X$65536,11,FALSE),"")</f>
        <v/>
      </c>
      <c r="U55" s="47" t="str">
        <f>IF(ISNUMBER(MATCH($C55,'[1]Scheduling Worksheet'!$N$1:$N$65536,0)),VLOOKUP($C55,'[1]Scheduling Worksheet'!$N$1:$X$65536,10,FALSE),"")</f>
        <v/>
      </c>
      <c r="V55" s="47" t="str">
        <f>IF(ISNUMBER(MATCH($C55,'[1]Scheduling Worksheet'!$O$1:$O$65536,0)),VLOOKUP($C55,'[1]Scheduling Worksheet'!$O$1:$X$65536,9,FALSE),"")</f>
        <v/>
      </c>
      <c r="W55" s="51" t="str">
        <f>IF(ISNUMBER(MATCH($C55,'[1]Scheduling Worksheet'!$P$1:$P$65536,0)),VLOOKUP($C55,'[1]Scheduling Worksheet'!$P$1:$X$65536,8,FALSE),"")</f>
        <v/>
      </c>
      <c r="X55" s="51" t="str">
        <f>IF(ISNUMBER(MATCH($C55,'[1]Scheduling Worksheet'!$Q$1:$Q$65536,0)),VLOOKUP($C55,'[1]Scheduling Worksheet'!$Q$1:$X$65536,7,FALSE),"")</f>
        <v/>
      </c>
      <c r="Y55" s="47" t="str">
        <f>IF(ISNUMBER(MATCH($C55,'[1]Scheduling Worksheet'!$R$1:$R$65536,0)),VLOOKUP($C55,'[1]Scheduling Worksheet'!$R$1:$X$65536,6,FALSE),"")</f>
        <v/>
      </c>
      <c r="Z55" s="47" t="str">
        <f>IF(ISNUMBER(MATCH($C55,'[1]Scheduling Worksheet'!$S$1:$S$65536,0)),VLOOKUP($C55,'[1]Scheduling Worksheet'!$S$1:$X$65536,5,FALSE),"")</f>
        <v/>
      </c>
      <c r="AA55" s="47" t="str">
        <f>IF(ISNUMBER(MATCH($C55,'[1]Scheduling Worksheet'!$T$1:$T$65536,0)),VLOOKUP($C55,'[1]Scheduling Worksheet'!$T$1:$X$65536,4,FALSE),"")</f>
        <v/>
      </c>
      <c r="AB55" s="47" t="str">
        <f>IF(ISNUMBER(MATCH($C55,'[1]Scheduling Worksheet'!$U$1:$U$65536,0)),VLOOKUP($C55,'[1]Scheduling Worksheet'!$U$1:$X$65536,3,FALSE),"")</f>
        <v/>
      </c>
      <c r="AC55" s="53" t="str">
        <f>IF(ISNUMBER(MATCH($C55,'[1]Scheduling Worksheet'!$V$1:$V$65536,0)),VLOOKUP($C55,'[1]Scheduling Worksheet'!$V$1:$X$65536,3,FALSE),"")</f>
        <v/>
      </c>
      <c r="AD55" s="18"/>
      <c r="AE55" s="33"/>
      <c r="AF55" s="25" t="str">
        <f t="shared" si="16"/>
        <v>Truong, Kathy</v>
      </c>
      <c r="AG55" s="51" t="str">
        <f t="shared" si="17"/>
        <v>11:15,</v>
      </c>
      <c r="AH55" s="43" t="str">
        <f>IF(ISNUMBER(MATCH($C55,[2]LECTORS!$D$1:$D$65546,0)),VLOOKUP($C55,[2]LECTORS!$D$1:$Q$65546,7,FALSE),"")</f>
        <v>316-308-1882</v>
      </c>
      <c r="AI55" s="26" t="str">
        <f>IF($AJ55="y",IF(ISNUMBER(MATCH($C55,[2]LECTORS!$D$1:$D$65546,0)),VLOOKUP($C55,[2]LECTORS!$D$1:$Q$65546,6,FALSE),""),"")</f>
        <v>ktruong.yvy@gmail.com</v>
      </c>
      <c r="AJ55" s="27" t="s">
        <v>45</v>
      </c>
      <c r="AK55" s="16">
        <f t="shared" si="18"/>
        <v>2</v>
      </c>
      <c r="AL55" s="14" t="str">
        <f>IF(ISNUMBER(MATCH($C55,[2]LECTORS!$D$1:$D$65546,0)),VLOOKUP($C55,[2]LECTORS!$D$1:$Q$65546,12,FALSE),"")</f>
        <v>s</v>
      </c>
      <c r="AM55" s="16">
        <f t="shared" si="19"/>
        <v>2</v>
      </c>
      <c r="AN55" s="13">
        <f>IF(ISNUMBER(MATCH($C55,[2]LECTORS!$D$1:$D$65546,0)),VLOOKUP($C55,[2]LECTORS!$D$1:$S$65546,14,FALSE),"")</f>
        <v>0</v>
      </c>
      <c r="AO55" s="14">
        <f>IF(ISNUMBER(MATCH($C55,[2]LECTORS!$D$1:$D$65546,0)),VLOOKUP($C55,[2]LECTORS!$D$1:$S$65546,15,FALSE),"")</f>
        <v>0</v>
      </c>
      <c r="AP55" s="14">
        <f>IF(ISNUMBER(MATCH($C55,[2]LECTORS!$D$1:$D$65546,0)),VLOOKUP($C55,[2]LECTORS!$D$1:$S$65546,16,FALSE),"")</f>
        <v>0</v>
      </c>
      <c r="AQ55" s="14" t="str">
        <f>IF(ISNUMBER(MATCH($C55,[2]LECTORS!$D$1:$D$65546,0)),VLOOKUP($C55,[2]LECTORS!$D$1:$Q$65546,6,FALSE),"")</f>
        <v>ktruong.yvy@gmail.com</v>
      </c>
      <c r="AR55" s="2"/>
      <c r="AS55" s="2"/>
      <c r="BA55" s="4" t="str">
        <f t="shared" si="20"/>
        <v>LEC</v>
      </c>
    </row>
    <row r="56" spans="1:84" s="4" customFormat="1" ht="19.95" customHeight="1" x14ac:dyDescent="0.25">
      <c r="A56" s="76">
        <f>_xlfn.XLOOKUP(C56,[2]LECTORS!$D:$D,[2]LECTORS!$Q:$Q,"")</f>
        <v>0</v>
      </c>
      <c r="B56" s="43" t="str">
        <f>IF(ISNUMBER(MATCH($C56,[2]LECTORS!$D$1:$D$65546,0)),VLOOKUP($C56,[2]LECTORS!$D$1:$Q$65546,11,FALSE),"")</f>
        <v>11:15, 5,</v>
      </c>
      <c r="C56" s="99" t="s">
        <v>66</v>
      </c>
      <c r="D56" s="103" t="str">
        <f>IF(ISNUMBER(MATCH($C56,'[1]Scheduling Worksheet'!$B$1:$B$65536,0)),VLOOKUP($C56,'[1]Scheduling Worksheet'!$B$1:$X$65536,22,FALSE),"")</f>
        <v/>
      </c>
      <c r="E56" s="47" t="str">
        <f>IF(ISNUMBER(MATCH($C56,'[1]Scheduling Worksheet'!$C$1:$C$65536,0)),VLOOKUP($C56,'[1]Scheduling Worksheet'!$C$1:$X$65536,21,FALSE),"")</f>
        <v/>
      </c>
      <c r="F56" s="47" t="str">
        <f>IF(ISNUMBER(MATCH($C56,'[1]Scheduling Worksheet'!$D$1:$D$65536,0)),VLOOKUP($C56,'[1]Scheduling Worksheet'!$D$1:$X$65536,20,FALSE),"")</f>
        <v/>
      </c>
      <c r="G56" s="47" t="str">
        <f>IF(ISNUMBER(MATCH($C56,'[1]Scheduling Worksheet'!$E$1:$E$65536,0)),VLOOKUP($C56,'[1]Scheduling Worksheet'!$E$1:$X$65536,19,FALSE),"")</f>
        <v/>
      </c>
      <c r="H56" s="51" t="str">
        <f>IF(ISNUMBER(MATCH($C56,'[1]Scheduling Worksheet'!$F$1:$F$65536,0)),VLOOKUP($C56,'[1]Scheduling Worksheet'!$F$1:$X$65536,19,FALSE),"")</f>
        <v/>
      </c>
      <c r="I56" s="47" t="str">
        <f>IF(ISNUMBER(MATCH($C56,'[1]Scheduling Worksheet'!$G$1:$G$65536,0)),VLOOKUP($C56,'[1]Scheduling Worksheet'!$G$1:$X$65536,17,FALSE),"")</f>
        <v>11:15-Lector</v>
      </c>
      <c r="J56" s="47" t="str">
        <f>IF(ISNUMBER(MATCH($C56,'[1]Scheduling Worksheet'!$H$1:$H$65536,0)),VLOOKUP($C56,'[1]Scheduling Worksheet'!$H$1:$X$65536,16,FALSE),"")</f>
        <v/>
      </c>
      <c r="K56" s="47" t="str">
        <f>IF(ISNUMBER(MATCH($C56,'[1]Scheduling Worksheet'!$I$1:$I$65536,0)),VLOOKUP($C56,'[1]Scheduling Worksheet'!$I$1:$X$65536,15,FALSE),"")</f>
        <v/>
      </c>
      <c r="L56" s="47" t="str">
        <f>IF(ISNUMBER(MATCH($C56,'[1]Scheduling Worksheet'!$J$1:$J$65536,0)),VLOOKUP($C56,'[1]Scheduling Worksheet'!$J$1:$X$65536,14,FALSE),"")</f>
        <v/>
      </c>
      <c r="M56" s="102"/>
      <c r="N56" s="49"/>
      <c r="O56"/>
      <c r="P56" s="55" t="str">
        <f t="shared" si="14"/>
        <v>11:15, 5,</v>
      </c>
      <c r="Q56" s="9" t="str">
        <f t="shared" si="15"/>
        <v>Bradley, Mike</v>
      </c>
      <c r="R56" s="54" t="str">
        <f>IF(ISNUMBER(MATCH($C56,'[1]Scheduling Worksheet'!$K$1:$K$65536,0)),VLOOKUP($C56,'[1]Scheduling Worksheet'!$K$1:$X$65536,13,FALSE),"")</f>
        <v/>
      </c>
      <c r="S56" s="47" t="str">
        <f>IF(ISNUMBER(MATCH($C56,'[1]Scheduling Worksheet'!$L$1:$L$65536,0)),VLOOKUP($C56,'[1]Scheduling Worksheet'!$L$1:$X$65536,12,FALSE),"")</f>
        <v/>
      </c>
      <c r="T56" s="47" t="str">
        <f>IF(ISNUMBER(MATCH($C56,'[1]Scheduling Worksheet'!$M$1:$M$65536,0)),VLOOKUP($C56,'[1]Scheduling Worksheet'!$M$1:$X$65536,11,FALSE),"")</f>
        <v>11:15-Lector</v>
      </c>
      <c r="U56" s="47" t="str">
        <f>IF(ISNUMBER(MATCH($C56,'[1]Scheduling Worksheet'!$N$1:$N$65536,0)),VLOOKUP($C56,'[1]Scheduling Worksheet'!$N$1:$X$65536,10,FALSE),"")</f>
        <v/>
      </c>
      <c r="V56" s="47" t="str">
        <f>IF(ISNUMBER(MATCH($C56,'[1]Scheduling Worksheet'!$O$1:$O$65536,0)),VLOOKUP($C56,'[1]Scheduling Worksheet'!$O$1:$X$65536,9,FALSE),"")</f>
        <v/>
      </c>
      <c r="W56" s="51" t="str">
        <f>IF(ISNUMBER(MATCH($C56,'[1]Scheduling Worksheet'!$P$1:$P$65536,0)),VLOOKUP($C56,'[1]Scheduling Worksheet'!$P$1:$X$65536,8,FALSE),"")</f>
        <v/>
      </c>
      <c r="X56" s="51" t="str">
        <f>IF(ISNUMBER(MATCH($C56,'[1]Scheduling Worksheet'!$Q$1:$Q$65536,0)),VLOOKUP($C56,'[1]Scheduling Worksheet'!$Q$1:$X$65536,7,FALSE),"")</f>
        <v/>
      </c>
      <c r="Y56" s="47" t="str">
        <f>IF(ISNUMBER(MATCH($C56,'[1]Scheduling Worksheet'!$R$1:$R$65536,0)),VLOOKUP($C56,'[1]Scheduling Worksheet'!$R$1:$X$65536,6,FALSE),"")</f>
        <v/>
      </c>
      <c r="Z56" s="47" t="str">
        <f>IF(ISNUMBER(MATCH($C56,'[1]Scheduling Worksheet'!$S$1:$S$65536,0)),VLOOKUP($C56,'[1]Scheduling Worksheet'!$S$1:$X$65536,5,FALSE),"")</f>
        <v>11:15-Lector</v>
      </c>
      <c r="AA56" s="47" t="str">
        <f>IF(ISNUMBER(MATCH($C56,'[1]Scheduling Worksheet'!$T$1:$T$65536,0)),VLOOKUP($C56,'[1]Scheduling Worksheet'!$T$1:$X$65536,4,FALSE),"")</f>
        <v/>
      </c>
      <c r="AB56" s="47" t="str">
        <f>IF(ISNUMBER(MATCH($C56,'[1]Scheduling Worksheet'!$U$1:$U$65536,0)),VLOOKUP($C56,'[1]Scheduling Worksheet'!$U$1:$X$65536,3,FALSE),"")</f>
        <v/>
      </c>
      <c r="AC56" s="53" t="str">
        <f>IF(ISNUMBER(MATCH($C56,'[1]Scheduling Worksheet'!$V$1:$V$65536,0)),VLOOKUP($C56,'[1]Scheduling Worksheet'!$V$1:$X$65536,3,FALSE),"")</f>
        <v/>
      </c>
      <c r="AD56" s="18"/>
      <c r="AE56" s="33"/>
      <c r="AF56" s="25" t="str">
        <f t="shared" si="16"/>
        <v>Bradley, Mike</v>
      </c>
      <c r="AG56" s="51" t="str">
        <f t="shared" si="17"/>
        <v>11:15, 5,</v>
      </c>
      <c r="AH56" s="43" t="str">
        <f>IF(ISNUMBER(MATCH($C56,[2]LECTORS!$D$1:$D$65546,0)),VLOOKUP($C56,[2]LECTORS!$D$1:$Q$65546,7,FALSE),"")</f>
        <v>512-413-3789</v>
      </c>
      <c r="AI56" s="26" t="str">
        <f>IF($AJ56="y",IF(ISNUMBER(MATCH($C56,[2]LECTORS!$D$1:$D$65546,0)),VLOOKUP($C56,[2]LECTORS!$D$1:$Q$65546,6,FALSE),""),"")</f>
        <v>michael.t.bradley@gmail.com</v>
      </c>
      <c r="AJ56" s="27" t="s">
        <v>45</v>
      </c>
      <c r="AK56" s="16">
        <f t="shared" si="18"/>
        <v>3</v>
      </c>
      <c r="AL56" s="14" t="str">
        <f>IF(ISNUMBER(MATCH($C56,[2]LECTORS!$D$1:$D$65546,0)),VLOOKUP($C56,[2]LECTORS!$D$1:$Q$65546,12,FALSE),"")</f>
        <v>8</v>
      </c>
      <c r="AM56" s="16">
        <f t="shared" si="19"/>
        <v>3</v>
      </c>
      <c r="AN56" s="13">
        <f>IF(ISNUMBER(MATCH($C56,[2]LECTORS!$D$1:$D$65546,0)),VLOOKUP($C56,[2]LECTORS!$D$1:$S$65546,14,FALSE),"")</f>
        <v>0</v>
      </c>
      <c r="AO56" s="14">
        <f>IF(ISNUMBER(MATCH($C56,[2]LECTORS!$D$1:$D$65546,0)),VLOOKUP($C56,[2]LECTORS!$D$1:$S$65546,15,FALSE),"")</f>
        <v>0</v>
      </c>
      <c r="AP56" s="14" t="str">
        <f>IF(ISNUMBER(MATCH($C56,[2]LECTORS!$D$1:$D$65546,0)),VLOOKUP($C56,[2]LECTORS!$D$1:$S$65546,16,FALSE),"")</f>
        <v>Schedule with son Patrick Bradley</v>
      </c>
      <c r="AQ56" s="14" t="str">
        <f>IF(ISNUMBER(MATCH($C56,[2]LECTORS!$D$1:$D$65546,0)),VLOOKUP($C56,[2]LECTORS!$D$1:$Q$65546,6,FALSE),"")</f>
        <v>michael.t.bradley@gmail.com</v>
      </c>
      <c r="AR56" s="2"/>
      <c r="AS56" s="2"/>
      <c r="BA56" s="4" t="str">
        <f t="shared" si="20"/>
        <v>LEC</v>
      </c>
    </row>
    <row r="57" spans="1:84" s="4" customFormat="1" ht="19.95" customHeight="1" x14ac:dyDescent="0.3">
      <c r="A57" s="76" t="str">
        <f>_xlfn.XLOOKUP(C57,[2]LECTORS!$D:$D,[2]LECTORS!$A:$A,"")</f>
        <v>New</v>
      </c>
      <c r="B57" s="43" t="str">
        <f>IF(ISNUMBER(MATCH($C57,[2]LECTORS!$D$1:$D$65546,0)),VLOOKUP($C57,[2]LECTORS!$D$1:$Q$65546,11,FALSE),"")</f>
        <v>11:15, 9:30, 5, Vg</v>
      </c>
      <c r="C57" s="152" t="s">
        <v>101</v>
      </c>
      <c r="D57" s="103" t="str">
        <f>IF(ISNUMBER(MATCH(#REF!,'[1]Scheduling Worksheet'!$B$1:$B$65536,0)),VLOOKUP(#REF!,'[1]Scheduling Worksheet'!$B$1:$X$65536,22,FALSE),"")</f>
        <v/>
      </c>
      <c r="E57" s="47" t="str">
        <f>IF(ISNUMBER(MATCH($C57,'[1]Scheduling Worksheet'!$C$1:$C$65536,0)),VLOOKUP($C57,'[1]Scheduling Worksheet'!$C$1:$X$65536,21,FALSE),"")</f>
        <v>11:15-Lector</v>
      </c>
      <c r="F57" s="47" t="str">
        <f>IF(ISNUMBER(MATCH($C57,'[1]Scheduling Worksheet'!$D$1:$D$65536,0)),VLOOKUP($C57,'[1]Scheduling Worksheet'!$D$1:$X$65536,20,FALSE),"")</f>
        <v/>
      </c>
      <c r="G57" s="47" t="str">
        <f>IF(ISNUMBER(MATCH($C57,'[1]Scheduling Worksheet'!$E$1:$E$65536,0)),VLOOKUP($C57,'[1]Scheduling Worksheet'!$E$1:$X$65536,19,FALSE),"")</f>
        <v/>
      </c>
      <c r="H57" s="47" t="str">
        <f>IF(ISNUMBER(MATCH($C57,'[1]Scheduling Worksheet'!$F$1:$F$65536,0)),VLOOKUP($C57,'[1]Scheduling Worksheet'!$F$1:$X$65536,19,FALSE),"")</f>
        <v/>
      </c>
      <c r="I57" s="47" t="str">
        <f>IF(ISNUMBER(MATCH($C57,'[1]Scheduling Worksheet'!$G$1:$G$65536,0)),VLOOKUP($C57,'[1]Scheduling Worksheet'!$G$1:$X$65536,17,FALSE),"")</f>
        <v/>
      </c>
      <c r="J57" s="47" t="str">
        <f>IF(ISNUMBER(MATCH($C57,'[1]Scheduling Worksheet'!$H$1:$H$65536,0)),VLOOKUP($C57,'[1]Scheduling Worksheet'!$H$1:$X$65536,16,FALSE),"")</f>
        <v/>
      </c>
      <c r="K57" s="47" t="str">
        <f>IF(ISNUMBER(MATCH($C57,'[1]Scheduling Worksheet'!$I$1:$I$65536,0)),VLOOKUP($C57,'[1]Scheduling Worksheet'!$I$1:$X$65536,15,FALSE),"")</f>
        <v/>
      </c>
      <c r="L57" s="47" t="str">
        <f>IF(ISNUMBER(MATCH($C57,'[1]Scheduling Worksheet'!$J$1:$J$65536,0)),VLOOKUP($C57,'[1]Scheduling Worksheet'!$J$1:$X$65536,14,FALSE),"")</f>
        <v/>
      </c>
      <c r="M57" s="102"/>
      <c r="N57" s="49"/>
      <c r="O57"/>
      <c r="P57" s="55" t="str">
        <f t="shared" si="14"/>
        <v>11:15, 9:30, 5, Vg</v>
      </c>
      <c r="Q57" s="9" t="str">
        <f t="shared" si="15"/>
        <v>Leone, Giacomo</v>
      </c>
      <c r="R57" s="54" t="str">
        <f>IF(ISNUMBER(MATCH($C57,'[1]Scheduling Worksheet'!$K$1:$K$65536,0)),VLOOKUP($C57,'[1]Scheduling Worksheet'!$K$1:$X$65536,13,FALSE),"")</f>
        <v>5:00-Lector</v>
      </c>
      <c r="S57" s="47" t="str">
        <f>IF(ISNUMBER(MATCH($C57,'[1]Scheduling Worksheet'!$L$1:$L$65536,0)),VLOOKUP($C57,'[1]Scheduling Worksheet'!$L$1:$X$65536,12,FALSE),"")</f>
        <v/>
      </c>
      <c r="T57" s="47" t="str">
        <f>IF(ISNUMBER(MATCH($C57,'[1]Scheduling Worksheet'!$M$1:$M$65536,0)),VLOOKUP($C57,'[1]Scheduling Worksheet'!$M$1:$X$65536,11,FALSE),"")</f>
        <v/>
      </c>
      <c r="U57" s="47" t="str">
        <f>IF(ISNUMBER(MATCH($C57,'[1]Scheduling Worksheet'!$N$1:$N$65536,0)),VLOOKUP($C57,'[1]Scheduling Worksheet'!$N$1:$X$65536,10,FALSE),"")</f>
        <v/>
      </c>
      <c r="V57" s="47" t="str">
        <f>IF(ISNUMBER(MATCH($C57,'[1]Scheduling Worksheet'!$O$1:$O$65536,0)),VLOOKUP($C57,'[1]Scheduling Worksheet'!$O$1:$X$65536,9,FALSE),"")</f>
        <v/>
      </c>
      <c r="W57" s="51" t="str">
        <f>IF(ISNUMBER(MATCH($C57,'[1]Scheduling Worksheet'!$P$1:$P$65536,0)),VLOOKUP($C57,'[1]Scheduling Worksheet'!$P$1:$X$65536,8,FALSE),"")</f>
        <v/>
      </c>
      <c r="X57" s="51" t="str">
        <f>IF(ISNUMBER(MATCH($C57,'[1]Scheduling Worksheet'!$Q$1:$Q$65536,0)),VLOOKUP($C57,'[1]Scheduling Worksheet'!$Q$1:$X$65536,7,FALSE),"")</f>
        <v/>
      </c>
      <c r="Y57" s="47" t="str">
        <f>IF(ISNUMBER(MATCH($C57,'[1]Scheduling Worksheet'!$R$1:$R$65536,0)),VLOOKUP($C57,'[1]Scheduling Worksheet'!$R$1:$X$65536,6,FALSE),"")</f>
        <v>11:15-Lector</v>
      </c>
      <c r="Z57" s="47" t="str">
        <f>IF(ISNUMBER(MATCH($C57,'[1]Scheduling Worksheet'!$S$1:$S$65536,0)),VLOOKUP($C57,'[1]Scheduling Worksheet'!$S$1:$X$65536,5,FALSE),"")</f>
        <v/>
      </c>
      <c r="AA57" s="47" t="str">
        <f>IF(ISNUMBER(MATCH($C57,'[1]Scheduling Worksheet'!$T$1:$T$65536,0)),VLOOKUP($C57,'[1]Scheduling Worksheet'!$T$1:$X$65536,4,FALSE),"")</f>
        <v/>
      </c>
      <c r="AB57" s="47" t="str">
        <f>IF(ISNUMBER(MATCH(#REF!,'[1]Scheduling Worksheet'!$U$1:$U$65536,0)),VLOOKUP(#REF!,'[1]Scheduling Worksheet'!$U$1:$X$65536,3,FALSE),"")</f>
        <v/>
      </c>
      <c r="AC57" s="53" t="str">
        <f>IF(ISNUMBER(MATCH(#REF!,'[1]Scheduling Worksheet'!$V$1:$V$65536,0)),VLOOKUP(#REF!,'[1]Scheduling Worksheet'!$V$1:$X$65536,3,FALSE),"")</f>
        <v/>
      </c>
      <c r="AD57" s="18"/>
      <c r="AE57" s="33"/>
      <c r="AF57" s="25" t="str">
        <f t="shared" si="16"/>
        <v>Leone, Giacomo</v>
      </c>
      <c r="AG57" s="51" t="str">
        <f t="shared" si="17"/>
        <v>11:15, 9:30, 5, Vg</v>
      </c>
      <c r="AH57" s="43" t="str">
        <f>IF(ISNUMBER(MATCH($C57,[2]LECTORS!$D$1:$D$65546,0)),VLOOKUP($C57,[2]LECTORS!$D$1:$Q$65546,7,FALSE),"")</f>
        <v>512-394-5268
512-983-7576</v>
      </c>
      <c r="AI57" s="26" t="str">
        <f>IF($AJ57="y",IF(ISNUMBER(MATCH($C57,[2]LECTORS!$D$1:$D$65546,0)),VLOOKUP($C57,[2]LECTORS!$D$1:$Q$65546,6,FALSE),""),"")</f>
        <v>giacleone575@gmail.com</v>
      </c>
      <c r="AJ57" s="27" t="s">
        <v>45</v>
      </c>
      <c r="AK57" s="16">
        <f t="shared" si="18"/>
        <v>3</v>
      </c>
      <c r="AL57" s="14">
        <f>IF(ISNUMBER(MATCH($C57,[2]LECTORS!$D$1:$D$65546,0)),VLOOKUP($C57,[2]LECTORS!$D$1:$Q$65546,12,FALSE),"")</f>
        <v>0</v>
      </c>
      <c r="AM57" s="16">
        <f t="shared" si="19"/>
        <v>3</v>
      </c>
      <c r="AN57" s="13">
        <f>IF(ISNUMBER(MATCH($C57,[2]LECTORS!$D$1:$D$65546,0)),VLOOKUP($C57,[2]LECTORS!$D$1:$S$65546,14,FALSE),"")</f>
        <v>0</v>
      </c>
      <c r="AO57" s="14">
        <f>IF(ISNUMBER(MATCH($C57,[2]LECTORS!$D$1:$D$65546,0)),VLOOKUP($C57,[2]LECTORS!$D$1:$S$65546,15,FALSE),"")</f>
        <v>0</v>
      </c>
      <c r="AP57" s="14">
        <f>IF(ISNUMBER(MATCH($C57,[2]LECTORS!$D$1:$D$65546,0)),VLOOKUP($C57,[2]LECTORS!$D$1:$S$65546,16,FALSE),"")</f>
        <v>0</v>
      </c>
      <c r="AQ57" s="14" t="str">
        <f>IF(ISNUMBER(MATCH($C57,[2]LECTORS!$D$1:$D$65546,0)),VLOOKUP($C57,[2]LECTORS!$D$1:$Q$65546,6,FALSE),"")</f>
        <v>giacleone575@gmail.com</v>
      </c>
      <c r="AR57" s="2"/>
      <c r="AS57" s="2"/>
      <c r="BA57" s="4" t="str">
        <f t="shared" si="20"/>
        <v>LEC</v>
      </c>
    </row>
    <row r="58" spans="1:84" s="4" customFormat="1" ht="19.95" customHeight="1" x14ac:dyDescent="0.25">
      <c r="A58" s="76" t="str">
        <f>_xlfn.XLOOKUP(C58,[2]LECTORS!$D:$D,[2]LECTORS!$Q:$Q,"")</f>
        <v>EM</v>
      </c>
      <c r="B58" s="43" t="str">
        <f>IF(ISNUMBER(MATCH($C58,[2]LECTORS!$D$1:$D$65546,0)),VLOOKUP($C58,[2]LECTORS!$D$1:$Q$65546,11,FALSE),"")</f>
        <v>11:15, 9:30, 5,</v>
      </c>
      <c r="C58" s="99" t="s">
        <v>28</v>
      </c>
      <c r="D58" s="103" t="str">
        <f>IF(ISNUMBER(MATCH($C58,'[1]Scheduling Worksheet'!$B$1:$B$65536,0)),VLOOKUP($C58,'[1]Scheduling Worksheet'!$B$1:$X$65536,22,FALSE),"")</f>
        <v>5:00-EM</v>
      </c>
      <c r="E58" s="47" t="str">
        <f>IF(ISNUMBER(MATCH($C58,'[1]Scheduling Worksheet'!$C$1:$C$65536,0)),VLOOKUP($C58,'[1]Scheduling Worksheet'!$C$1:$X$65536,21,FALSE),"")</f>
        <v/>
      </c>
      <c r="F58" s="47" t="str">
        <f>IF(ISNUMBER(MATCH($C58,'[1]Scheduling Worksheet'!$D$1:$D$65536,0)),VLOOKUP($C58,'[1]Scheduling Worksheet'!$D$1:$X$65536,20,FALSE),"")</f>
        <v>11:15-CUP</v>
      </c>
      <c r="G58" s="47" t="str">
        <f>IF(ISNUMBER(MATCH($C58,'[1]Scheduling Worksheet'!$E$1:$E$65536,0)),VLOOKUP($C58,'[1]Scheduling Worksheet'!$E$1:$X$65536,19,FALSE),"")</f>
        <v/>
      </c>
      <c r="H58" s="47" t="str">
        <f>IF(ISNUMBER(MATCH($C58,'[1]Scheduling Worksheet'!$F$1:$F$65536,0)),VLOOKUP($C58,'[1]Scheduling Worksheet'!$F$1:$X$65536,19,FALSE),"")</f>
        <v/>
      </c>
      <c r="I58" s="47" t="str">
        <f>IF(ISNUMBER(MATCH($C58,'[1]Scheduling Worksheet'!$G$1:$G$65536,0)),VLOOKUP($C58,'[1]Scheduling Worksheet'!$G$1:$X$65536,17,FALSE),"")</f>
        <v>5:00-Lector</v>
      </c>
      <c r="J58" s="47" t="str">
        <f>IF(ISNUMBER(MATCH($C58,'[1]Scheduling Worksheet'!$H$1:$H$65536,0)),VLOOKUP($C58,'[1]Scheduling Worksheet'!$H$1:$X$65536,16,FALSE),"")</f>
        <v>11:15-CUP</v>
      </c>
      <c r="K58" s="47" t="str">
        <f>IF(ISNUMBER(MATCH($C58,'[1]Scheduling Worksheet'!$I$1:$I$65536,0)),VLOOKUP($C58,'[1]Scheduling Worksheet'!$I$1:$X$65536,15,FALSE),"")</f>
        <v/>
      </c>
      <c r="L58" s="47" t="str">
        <f>IF(ISNUMBER(MATCH($C58,'[1]Scheduling Worksheet'!$J$1:$J$65536,0)),VLOOKUP($C58,'[1]Scheduling Worksheet'!$J$1:$X$65536,14,FALSE),"")</f>
        <v>11:15-CUP</v>
      </c>
      <c r="M58" s="102"/>
      <c r="N58" s="49"/>
      <c r="O58"/>
      <c r="P58" s="55" t="str">
        <f t="shared" si="14"/>
        <v>11:15, 9:30, 5,</v>
      </c>
      <c r="Q58" s="9" t="str">
        <f t="shared" si="15"/>
        <v>Crouch, Thad</v>
      </c>
      <c r="R58" s="54" t="str">
        <f>IF(ISNUMBER(MATCH($C58,'[1]Scheduling Worksheet'!$K$1:$K$65536,0)),VLOOKUP($C58,'[1]Scheduling Worksheet'!$K$1:$X$65536,13,FALSE),"")</f>
        <v/>
      </c>
      <c r="S58" s="47" t="str">
        <f>IF(ISNUMBER(MATCH($C58,'[1]Scheduling Worksheet'!$L$1:$L$65536,0)),VLOOKUP($C58,'[1]Scheduling Worksheet'!$L$1:$X$65536,12,FALSE),"")</f>
        <v>11:15-EM</v>
      </c>
      <c r="T58" s="47" t="str">
        <f>IF(ISNUMBER(MATCH($C58,'[1]Scheduling Worksheet'!$M$1:$M$65536,0)),VLOOKUP($C58,'[1]Scheduling Worksheet'!$M$1:$X$65536,11,FALSE),"")</f>
        <v/>
      </c>
      <c r="U58" s="47" t="str">
        <f>IF(ISNUMBER(MATCH($C58,'[1]Scheduling Worksheet'!$N$1:$N$65536,0)),VLOOKUP($C58,'[1]Scheduling Worksheet'!$N$1:$X$65536,10,FALSE),"")</f>
        <v/>
      </c>
      <c r="V58" s="47" t="str">
        <f>IF(ISNUMBER(MATCH($C58,'[1]Scheduling Worksheet'!$O$1:$O$65536,0)),VLOOKUP($C58,'[1]Scheduling Worksheet'!$O$1:$X$65536,9,FALSE),"")</f>
        <v>11:15-CUP</v>
      </c>
      <c r="W58" s="51" t="str">
        <f>IF(ISNUMBER(MATCH($C58,'[1]Scheduling Worksheet'!$P$1:$P$65536,0)),VLOOKUP($C58,'[1]Scheduling Worksheet'!$P$1:$X$65536,8,FALSE),"")</f>
        <v/>
      </c>
      <c r="X58" s="51" t="str">
        <f>IF(ISNUMBER(MATCH($C58,'[1]Scheduling Worksheet'!$Q$1:$Q$65536,0)),VLOOKUP($C58,'[1]Scheduling Worksheet'!$Q$1:$X$65536,7,FALSE),"")</f>
        <v>11:15-CUP</v>
      </c>
      <c r="Y58" s="47" t="str">
        <f>IF(ISNUMBER(MATCH($C58,'[1]Scheduling Worksheet'!$R$1:$R$65536,0)),VLOOKUP($C58,'[1]Scheduling Worksheet'!$R$1:$X$65536,6,FALSE),"")</f>
        <v>11:15-CUP</v>
      </c>
      <c r="Z58" s="47" t="str">
        <f>IF(ISNUMBER(MATCH($C58,'[1]Scheduling Worksheet'!$S$1:$S$65536,0)),VLOOKUP($C58,'[1]Scheduling Worksheet'!$S$1:$X$65536,5,FALSE),"")</f>
        <v>11:15-Lector</v>
      </c>
      <c r="AA58" s="47" t="str">
        <f>IF(ISNUMBER(MATCH($C58,'[1]Scheduling Worksheet'!$T$1:$T$65536,0)),VLOOKUP($C58,'[1]Scheduling Worksheet'!$T$1:$X$65536,4,FALSE),"")</f>
        <v/>
      </c>
      <c r="AB58" s="47" t="str">
        <f>IF(ISNUMBER(MATCH($C58,'[1]Scheduling Worksheet'!$U$1:$U$65536,0)),VLOOKUP($C58,'[1]Scheduling Worksheet'!$U$1:$X$65536,3,FALSE),"")</f>
        <v/>
      </c>
      <c r="AC58" s="53" t="str">
        <f>IF(ISNUMBER(MATCH($C58,'[1]Scheduling Worksheet'!$V$1:$V$65536,0)),VLOOKUP($C58,'[1]Scheduling Worksheet'!$V$1:$X$65536,3,FALSE),"")</f>
        <v/>
      </c>
      <c r="AD58" s="18"/>
      <c r="AE58" s="33"/>
      <c r="AF58" s="25" t="str">
        <f t="shared" si="16"/>
        <v>Crouch, Thad</v>
      </c>
      <c r="AG58" s="51" t="str">
        <f t="shared" si="17"/>
        <v>11:15, 9:30, 5,</v>
      </c>
      <c r="AH58" s="43" t="str">
        <f>IF(ISNUMBER(MATCH($C58,[2]LECTORS!$D$1:$D$65546,0)),VLOOKUP($C58,[2]LECTORS!$D$1:$Q$65546,7,FALSE),"")</f>
        <v>512-971-5691</v>
      </c>
      <c r="AI58" s="26" t="str">
        <f>IF($AJ58="y",IF(ISNUMBER(MATCH($C58,[2]LECTORS!$D$1:$D$65546,0)),VLOOKUP($C58,[2]LECTORS!$D$1:$Q$65546,6,FALSE),""),"")</f>
        <v>thadcrouch@gmail.com</v>
      </c>
      <c r="AJ58" s="27" t="s">
        <v>45</v>
      </c>
      <c r="AK58" s="16">
        <f t="shared" si="18"/>
        <v>2</v>
      </c>
      <c r="AL58" s="14">
        <f>IF(ISNUMBER(MATCH($C58,[2]LECTORS!$D$1:$D$65546,0)),VLOOKUP($C58,[2]LECTORS!$D$1:$Q$65546,12,FALSE),"")</f>
        <v>8</v>
      </c>
      <c r="AM58" s="16">
        <f t="shared" si="19"/>
        <v>3</v>
      </c>
      <c r="AN58" s="13" t="str">
        <f>IF(ISNUMBER(MATCH($C58,[2]LECTORS!$D$1:$D$65546,0)),VLOOKUP($C58,[2]LECTORS!$D$1:$S$65546,14,FALSE),"")</f>
        <v>EM</v>
      </c>
      <c r="AO58" s="36" t="str">
        <f>IF(ISNUMBER(MATCH($C58,[2]LECTORS!$D$1:$D$65546,0)),VLOOKUP($C58,[2]LECTORS!$D$1:$S$65546,15,FALSE),"")</f>
        <v>prefer 11:15 or 9:30, but open to any. No longer schedule for 7:30 and Vg as of 2018-08.</v>
      </c>
      <c r="AP58" s="14">
        <f>IF(ISNUMBER(MATCH($C58,[2]LECTORS!$D$1:$D$65546,0)),VLOOKUP($C58,[2]LECTORS!$D$1:$S$65546,16,FALSE),"")</f>
        <v>0</v>
      </c>
      <c r="AQ58" s="14" t="str">
        <f>IF(ISNUMBER(MATCH($C58,[2]LECTORS!$D$1:$D$65546,0)),VLOOKUP($C58,[2]LECTORS!$D$1:$Q$65546,6,FALSE),"")</f>
        <v>thadcrouch@gmail.com</v>
      </c>
      <c r="AR58" s="2"/>
      <c r="AS58" s="2"/>
      <c r="BA58" s="4" t="str">
        <f t="shared" si="20"/>
        <v>11:15, 9:30, 5,</v>
      </c>
    </row>
    <row r="59" spans="1:84" s="73" customFormat="1" ht="19.95" customHeight="1" x14ac:dyDescent="0.25">
      <c r="A59" s="98"/>
      <c r="B59" s="65">
        <v>15</v>
      </c>
      <c r="C59" s="154"/>
      <c r="D59" s="155"/>
      <c r="E59" s="156"/>
      <c r="F59" s="156"/>
      <c r="G59" s="156"/>
      <c r="H59" s="156"/>
      <c r="I59" s="156"/>
      <c r="J59" s="157"/>
      <c r="K59" s="156"/>
      <c r="L59" s="156"/>
      <c r="M59" s="158"/>
      <c r="N59" s="159"/>
      <c r="O59" s="160"/>
      <c r="P59" s="161"/>
      <c r="Q59" s="162"/>
      <c r="R59" s="155"/>
      <c r="S59" s="156"/>
      <c r="T59" s="156"/>
      <c r="U59" s="156"/>
      <c r="V59" s="156"/>
      <c r="W59" s="68"/>
      <c r="X59" s="68"/>
      <c r="Y59" s="156"/>
      <c r="Z59" s="156"/>
      <c r="AA59" s="156"/>
      <c r="AB59" s="156"/>
      <c r="AC59" s="163"/>
      <c r="AD59" s="164"/>
      <c r="AE59" s="165"/>
      <c r="AF59" s="67"/>
      <c r="AG59" s="68"/>
      <c r="AH59" s="65"/>
      <c r="AI59" s="69"/>
      <c r="AJ59" s="66"/>
      <c r="AK59" s="166"/>
      <c r="AL59" s="70"/>
      <c r="AM59" s="166"/>
      <c r="AN59" s="71"/>
      <c r="AO59" s="70"/>
      <c r="AP59" s="70"/>
      <c r="AQ59" s="70"/>
      <c r="AR59" s="72"/>
      <c r="AS59" s="72"/>
    </row>
    <row r="60" spans="1:84" s="4" customFormat="1" ht="19.95" customHeight="1" x14ac:dyDescent="0.25">
      <c r="A60" s="76">
        <f>_xlfn.XLOOKUP(C60,[2]LECTORS!$D:$D,[2]LECTORS!$Q:$Q,"")</f>
        <v>0</v>
      </c>
      <c r="B60" s="43" t="str">
        <f>IF(ISNUMBER(MATCH($C60,[2]LECTORS!$D$1:$D$65546,0)),VLOOKUP($C60,[2]LECTORS!$D$1:$Q$65546,11,FALSE),"")</f>
        <v>1,</v>
      </c>
      <c r="C60" s="99" t="s">
        <v>58</v>
      </c>
      <c r="D60" s="103" t="str">
        <f>IF(ISNUMBER(MATCH($C60,'[1]Scheduling Worksheet'!$B$1:$B$65536,0)),VLOOKUP($C60,'[1]Scheduling Worksheet'!$B$1:$X$65536,22,FALSE),"")</f>
        <v/>
      </c>
      <c r="E60" s="47" t="str">
        <f>IF(ISNUMBER(MATCH($C60,'[1]Scheduling Worksheet'!$C$1:$C$65536,0)),VLOOKUP($C60,'[1]Scheduling Worksheet'!$C$1:$X$65536,21,FALSE),"")</f>
        <v>1:00-Lector</v>
      </c>
      <c r="F60" s="47" t="str">
        <f>IF(ISNUMBER(MATCH($C60,'[1]Scheduling Worksheet'!$D$1:$D$65536,0)),VLOOKUP($C60,'[1]Scheduling Worksheet'!$D$1:$X$65536,20,FALSE),"")</f>
        <v/>
      </c>
      <c r="G60" s="47" t="str">
        <f>IF(ISNUMBER(MATCH($C60,'[1]Scheduling Worksheet'!$E$1:$E$65536,0)),VLOOKUP($C60,'[1]Scheduling Worksheet'!$E$1:$X$65536,19,FALSE),"")</f>
        <v/>
      </c>
      <c r="H60" s="47" t="str">
        <f>IF(ISNUMBER(MATCH($C60,'[1]Scheduling Worksheet'!$F$1:$F$65536,0)),VLOOKUP($C60,'[1]Scheduling Worksheet'!$F$1:$X$65536,19,FALSE),"")</f>
        <v/>
      </c>
      <c r="I60" s="47" t="str">
        <f>IF(ISNUMBER(MATCH($C60,'[1]Scheduling Worksheet'!$G$1:$G$65536,0)),VLOOKUP($C60,'[1]Scheduling Worksheet'!$G$1:$X$65536,17,FALSE),"")</f>
        <v/>
      </c>
      <c r="J60" s="47" t="str">
        <f>IF(ISNUMBER(MATCH($C60,'[1]Scheduling Worksheet'!$H$1:$H$65536,0)),VLOOKUP($C60,'[1]Scheduling Worksheet'!$H$1:$X$65536,16,FALSE),"")</f>
        <v>1:00-Lector</v>
      </c>
      <c r="K60" s="47" t="str">
        <f>IF(ISNUMBER(MATCH($C60,'[1]Scheduling Worksheet'!$I$1:$I$65536,0)),VLOOKUP($C60,'[1]Scheduling Worksheet'!$I$1:$X$65536,15,FALSE),"")</f>
        <v/>
      </c>
      <c r="L60" s="47" t="str">
        <f>IF(ISNUMBER(MATCH($C60,'[1]Scheduling Worksheet'!$J$1:$J$65536,0)),VLOOKUP($C60,'[1]Scheduling Worksheet'!$J$1:$X$65536,14,FALSE),"")</f>
        <v/>
      </c>
      <c r="M60" s="102"/>
      <c r="N60" s="49"/>
      <c r="O60"/>
      <c r="P60" s="55" t="str">
        <f t="shared" ref="P60:P67" si="21">$B60</f>
        <v>1,</v>
      </c>
      <c r="Q60" s="9" t="str">
        <f t="shared" ref="Q60:Q67" si="22">$C60</f>
        <v>Mata, Juan</v>
      </c>
      <c r="R60" s="54" t="str">
        <f>IF(ISNUMBER(MATCH($C60,'[1]Scheduling Worksheet'!$K$1:$K$65536,0)),VLOOKUP($C60,'[1]Scheduling Worksheet'!$K$1:$X$65536,13,FALSE),"")</f>
        <v/>
      </c>
      <c r="S60" s="47" t="str">
        <f>IF(ISNUMBER(MATCH($C60,'[1]Scheduling Worksheet'!$L$1:$L$65536,0)),VLOOKUP($C60,'[1]Scheduling Worksheet'!$L$1:$X$65536,12,FALSE),"")</f>
        <v>1:00-Lector</v>
      </c>
      <c r="T60" s="47" t="str">
        <f>IF(ISNUMBER(MATCH($C60,'[1]Scheduling Worksheet'!$M$1:$M$65536,0)),VLOOKUP($C60,'[1]Scheduling Worksheet'!$M$1:$X$65536,11,FALSE),"")</f>
        <v/>
      </c>
      <c r="U60" s="47" t="str">
        <f>IF(ISNUMBER(MATCH($C60,'[1]Scheduling Worksheet'!$N$1:$N$65536,0)),VLOOKUP($C60,'[1]Scheduling Worksheet'!$N$1:$X$65536,10,FALSE),"")</f>
        <v/>
      </c>
      <c r="V60" s="47" t="str">
        <f>IF(ISNUMBER(MATCH($C60,'[1]Scheduling Worksheet'!$O$1:$O$65536,0)),VLOOKUP($C60,'[1]Scheduling Worksheet'!$O$1:$X$65536,9,FALSE),"")</f>
        <v/>
      </c>
      <c r="W60" s="51" t="str">
        <f>IF(ISNUMBER(MATCH($C60,'[1]Scheduling Worksheet'!$P$1:$P$65536,0)),VLOOKUP($C60,'[1]Scheduling Worksheet'!$P$1:$X$65536,8,FALSE),"")</f>
        <v>1:00-Lector</v>
      </c>
      <c r="X60" s="51" t="str">
        <f>IF(ISNUMBER(MATCH($C60,'[1]Scheduling Worksheet'!$Q$1:$Q$65536,0)),VLOOKUP($C60,'[1]Scheduling Worksheet'!$Q$1:$X$65536,7,FALSE),"")</f>
        <v/>
      </c>
      <c r="Y60" s="47" t="str">
        <f>IF(ISNUMBER(MATCH($C60,'[1]Scheduling Worksheet'!$R$1:$R$65536,0)),VLOOKUP($C60,'[1]Scheduling Worksheet'!$R$1:$X$65536,6,FALSE),"")</f>
        <v/>
      </c>
      <c r="Z60" s="47" t="str">
        <f>IF(ISNUMBER(MATCH($C60,'[1]Scheduling Worksheet'!$S$1:$S$65536,0)),VLOOKUP($C60,'[1]Scheduling Worksheet'!$S$1:$X$65536,5,FALSE),"")</f>
        <v/>
      </c>
      <c r="AA60" s="47" t="str">
        <f>IF(ISNUMBER(MATCH($C60,'[1]Scheduling Worksheet'!$T$1:$T$65536,0)),VLOOKUP($C60,'[1]Scheduling Worksheet'!$T$1:$X$65536,4,FALSE),"")</f>
        <v/>
      </c>
      <c r="AB60" s="47" t="str">
        <f>IF(ISNUMBER(MATCH($C60,'[1]Scheduling Worksheet'!$U$1:$U$65536,0)),VLOOKUP($C60,'[1]Scheduling Worksheet'!$U$1:$X$65536,3,FALSE),"")</f>
        <v/>
      </c>
      <c r="AC60" s="53" t="str">
        <f>IF(ISNUMBER(MATCH($C60,'[1]Scheduling Worksheet'!$V$1:$V$65536,0)),VLOOKUP($C60,'[1]Scheduling Worksheet'!$V$1:$X$65536,3,FALSE),"")</f>
        <v/>
      </c>
      <c r="AD60" s="18"/>
      <c r="AE60" s="33"/>
      <c r="AF60" s="25" t="str">
        <f t="shared" ref="AF60:AF67" si="23">$C60</f>
        <v>Mata, Juan</v>
      </c>
      <c r="AG60" s="51" t="str">
        <f t="shared" ref="AG60:AG67" si="24">$B60</f>
        <v>1,</v>
      </c>
      <c r="AH60" s="43" t="str">
        <f>IF(ISNUMBER(MATCH($C60,[2]LECTORS!$D$1:$D$65546,0)),VLOOKUP($C60,[2]LECTORS!$D$1:$Q$65546,7,FALSE),"")</f>
        <v>512-514-0514</v>
      </c>
      <c r="AI60" s="26" t="str">
        <f>IF($AJ60="y",IF(ISNUMBER(MATCH($C60,[2]LECTORS!$D$1:$D$65546,0)),VLOOKUP($C60,[2]LECTORS!$D$1:$Q$65546,6,FALSE),""),"")</f>
        <v>mataj749@gmail.com  aguedamata@yahoo.com</v>
      </c>
      <c r="AJ60" s="27" t="s">
        <v>45</v>
      </c>
      <c r="AK60" s="16">
        <f t="shared" ref="AK60:AK67" si="25">COUNTIF($E60:$AE60,"*-Lector")</f>
        <v>4</v>
      </c>
      <c r="AL60" s="14">
        <f>IF(ISNUMBER(MATCH($C60,[2]LECTORS!$D$1:$D$65546,0)),VLOOKUP($C60,[2]LECTORS!$D$1:$Q$65546,12,FALSE),"")</f>
        <v>8</v>
      </c>
      <c r="AM60" s="16">
        <f t="shared" ref="AM60:AM67" si="26">COUNTIF($E60:$AE60,"*-EM")+AK60</f>
        <v>4</v>
      </c>
      <c r="AN60" s="13">
        <f>IF(ISNUMBER(MATCH($C60,[2]LECTORS!$D$1:$D$65546,0)),VLOOKUP($C60,[2]LECTORS!$D$1:$S$65546,14,FALSE),"")</f>
        <v>0</v>
      </c>
      <c r="AO60" s="14" t="str">
        <f>IF(ISNUMBER(MATCH($C60,[2]LECTORS!$D$1:$D$65546,0)),VLOOKUP($C60,[2]LECTORS!$D$1:$S$65546,15,FALSE),"")</f>
        <v>Guadalupano.  Only schedule on 1st Sunday of the month.</v>
      </c>
      <c r="AP60" s="14" t="str">
        <f>IF(ISNUMBER(MATCH($C60,[2]LECTORS!$D$1:$D$65546,0)),VLOOKUP($C60,[2]LECTORS!$D$1:$S$65546,16,FALSE),"")</f>
        <v>requested to be removed 2013-08; serving again in 2018.</v>
      </c>
      <c r="AQ60" s="14" t="str">
        <f>IF(ISNUMBER(MATCH($C60,[2]LECTORS!$D$1:$D$65546,0)),VLOOKUP($C60,[2]LECTORS!$D$1:$Q$65546,6,FALSE),"")</f>
        <v>mataj749@gmail.com  aguedamata@yahoo.com</v>
      </c>
      <c r="AR60" s="2"/>
      <c r="AS60" s="2"/>
      <c r="BA60" s="4" t="str">
        <f t="shared" ref="BA60:BA67" si="27">IF($AN60="EM",$B60,"LEC")</f>
        <v>LEC</v>
      </c>
    </row>
    <row r="61" spans="1:84" s="3" customFormat="1" ht="19.95" customHeight="1" x14ac:dyDescent="0.25">
      <c r="A61" s="76" t="str">
        <f>_xlfn.XLOOKUP(C61,[2]LECTORS!$D:$D,[2]LECTORS!$Q:$Q,"")</f>
        <v>EM SAC</v>
      </c>
      <c r="B61" s="43" t="s">
        <v>34</v>
      </c>
      <c r="C61" s="99" t="s">
        <v>21</v>
      </c>
      <c r="D61" s="103" t="str">
        <f>IF(ISNUMBER(MATCH($C61,'[1]Scheduling Worksheet'!$B$1:$B$65536,0)),VLOOKUP($C61,'[1]Scheduling Worksheet'!$B$1:$X$65536,22,FALSE),"")</f>
        <v/>
      </c>
      <c r="E61" s="47" t="str">
        <f>IF(ISNUMBER(MATCH($C61,'[1]Scheduling Worksheet'!$C$1:$C$65536,0)),VLOOKUP($C61,'[1]Scheduling Worksheet'!$C$1:$X$65536,21,FALSE),"")</f>
        <v>1:00-Lector</v>
      </c>
      <c r="F61" s="47" t="str">
        <f>IF(ISNUMBER(MATCH($C61,'[1]Scheduling Worksheet'!$D$1:$D$65536,0)),VLOOKUP($C61,'[1]Scheduling Worksheet'!$D$1:$X$65536,20,FALSE),"")</f>
        <v/>
      </c>
      <c r="G61" s="47" t="str">
        <f>IF(ISNUMBER(MATCH($C61,'[1]Scheduling Worksheet'!$E$1:$E$65536,0)),VLOOKUP($C61,'[1]Scheduling Worksheet'!$E$1:$X$65536,19,FALSE),"")</f>
        <v/>
      </c>
      <c r="H61" s="51" t="str">
        <f>IF(ISNUMBER(MATCH($C61,'[1]Scheduling Worksheet'!$F$1:$F$65536,0)),VLOOKUP($C61,'[1]Scheduling Worksheet'!$F$1:$X$65536,19,FALSE),"")</f>
        <v/>
      </c>
      <c r="I61" s="51" t="str">
        <f>IF(ISNUMBER(MATCH($C61,'[1]Scheduling Worksheet'!$G$1:$G$65536,0)),VLOOKUP($C61,'[1]Scheduling Worksheet'!$G$1:$X$65536,17,FALSE),"")</f>
        <v/>
      </c>
      <c r="J61" s="47" t="str">
        <f>IF(ISNUMBER(MATCH($C61,'[1]Scheduling Worksheet'!$H$1:$H$65536,0)),VLOOKUP($C61,'[1]Scheduling Worksheet'!$H$1:$X$65536,16,FALSE),"")</f>
        <v>1:00-Lector</v>
      </c>
      <c r="K61" s="47" t="str">
        <f>IF(ISNUMBER(MATCH($C61,'[1]Scheduling Worksheet'!$I$1:$I$65536,0)),VLOOKUP($C61,'[1]Scheduling Worksheet'!$I$1:$X$65536,15,FALSE),"")</f>
        <v/>
      </c>
      <c r="L61" s="47" t="str">
        <f>IF(ISNUMBER(MATCH($C61,'[1]Scheduling Worksheet'!$J$1:$J$65536,0)),VLOOKUP($C61,'[1]Scheduling Worksheet'!$J$1:$X$65536,14,FALSE),"")</f>
        <v/>
      </c>
      <c r="M61" s="102"/>
      <c r="N61" s="49"/>
      <c r="O61"/>
      <c r="P61" s="55" t="str">
        <f t="shared" si="21"/>
        <v>1,</v>
      </c>
      <c r="Q61" s="9" t="str">
        <f t="shared" si="22"/>
        <v>Delgado, Alicia</v>
      </c>
      <c r="R61" s="54" t="str">
        <f>IF(ISNUMBER(MATCH($C61,'[1]Scheduling Worksheet'!$K$1:$K$65536,0)),VLOOKUP($C61,'[1]Scheduling Worksheet'!$K$1:$X$65536,13,FALSE),"")</f>
        <v/>
      </c>
      <c r="S61" s="47" t="str">
        <f>IF(ISNUMBER(MATCH($C61,'[1]Scheduling Worksheet'!$L$1:$L$65536,0)),VLOOKUP($C61,'[1]Scheduling Worksheet'!$L$1:$X$65536,12,FALSE),"")</f>
        <v>1:00-Lector</v>
      </c>
      <c r="T61" s="47" t="str">
        <f>IF(ISNUMBER(MATCH($C61,'[1]Scheduling Worksheet'!$M$1:$M$65536,0)),VLOOKUP($C61,'[1]Scheduling Worksheet'!$M$1:$X$65536,11,FALSE),"")</f>
        <v/>
      </c>
      <c r="U61" s="47" t="str">
        <f>IF(ISNUMBER(MATCH($C61,'[1]Scheduling Worksheet'!$N$1:$N$65536,0)),VLOOKUP($C61,'[1]Scheduling Worksheet'!$N$1:$X$65536,10,FALSE),"")</f>
        <v/>
      </c>
      <c r="V61" s="47" t="str">
        <f>IF(ISNUMBER(MATCH($C61,'[1]Scheduling Worksheet'!$O$1:$O$65536,0)),VLOOKUP($C61,'[1]Scheduling Worksheet'!$O$1:$X$65536,9,FALSE),"")</f>
        <v>1:00-EM</v>
      </c>
      <c r="W61" s="51" t="str">
        <f>IF(ISNUMBER(MATCH($C61,'[1]Scheduling Worksheet'!$P$1:$P$65536,0)),VLOOKUP($C61,'[1]Scheduling Worksheet'!$P$1:$X$65536,8,FALSE),"")</f>
        <v>1:00-Lector</v>
      </c>
      <c r="X61" s="51" t="str">
        <f>IF(ISNUMBER(MATCH($C61,'[1]Scheduling Worksheet'!$Q$1:$Q$65536,0)),VLOOKUP($C61,'[1]Scheduling Worksheet'!$Q$1:$X$65536,7,FALSE),"")</f>
        <v/>
      </c>
      <c r="Y61" s="47" t="str">
        <f>IF(ISNUMBER(MATCH($C61,'[1]Scheduling Worksheet'!$R$1:$R$65536,0)),VLOOKUP($C61,'[1]Scheduling Worksheet'!$R$1:$X$65536,6,FALSE),"")</f>
        <v/>
      </c>
      <c r="Z61" s="47" t="str">
        <f>IF(ISNUMBER(MATCH($C61,'[1]Scheduling Worksheet'!$S$1:$S$65536,0)),VLOOKUP($C61,'[1]Scheduling Worksheet'!$S$1:$X$65536,5,FALSE),"")</f>
        <v>1:00-EM</v>
      </c>
      <c r="AA61" s="47" t="str">
        <f>IF(ISNUMBER(MATCH($C61,'[1]Scheduling Worksheet'!$T$1:$T$65536,0)),VLOOKUP($C61,'[1]Scheduling Worksheet'!$T$1:$X$65536,4,FALSE),"")</f>
        <v/>
      </c>
      <c r="AB61" s="47" t="str">
        <f>IF(ISNUMBER(MATCH($C61,'[1]Scheduling Worksheet'!$U$1:$U$65536,0)),VLOOKUP($C61,'[1]Scheduling Worksheet'!$U$1:$X$65536,3,FALSE),"")</f>
        <v/>
      </c>
      <c r="AC61" s="53" t="str">
        <f>IF(ISNUMBER(MATCH($C61,'[1]Scheduling Worksheet'!$V$1:$V$65536,0)),VLOOKUP($C61,'[1]Scheduling Worksheet'!$V$1:$X$65536,3,FALSE),"")</f>
        <v/>
      </c>
      <c r="AD61" s="18"/>
      <c r="AE61" s="31"/>
      <c r="AF61" s="25" t="str">
        <f t="shared" si="23"/>
        <v>Delgado, Alicia</v>
      </c>
      <c r="AG61" s="51" t="str">
        <f t="shared" si="24"/>
        <v>1,</v>
      </c>
      <c r="AH61" s="43" t="s">
        <v>36</v>
      </c>
      <c r="AI61" s="26" t="str">
        <f>IF($AJ61="y",IF(ISNUMBER(MATCH($C61,[2]LECTORS!$D$1:$D$65546,0)),VLOOKUP($C61,[2]LECTORS!$D$1:$Q$65546,6,FALSE),""),"")</f>
        <v/>
      </c>
      <c r="AJ61" s="27" t="s">
        <v>59</v>
      </c>
      <c r="AK61" s="16">
        <f t="shared" si="25"/>
        <v>4</v>
      </c>
      <c r="AL61" s="14">
        <f>IF(ISNUMBER(MATCH($C61,[2]LECTORS!$D$1:$D$65546,0)),VLOOKUP($C61,[2]LECTORS!$D$1:$Q$65546,12,FALSE),"")</f>
        <v>8</v>
      </c>
      <c r="AM61" s="16">
        <f t="shared" si="26"/>
        <v>6</v>
      </c>
      <c r="AN61" s="13" t="str">
        <f>IF(ISNUMBER(MATCH($C61,[2]LECTORS!$D$1:$D$65546,0)),VLOOKUP($C61,[2]LECTORS!$D$1:$S$65546,14,FALSE),"")</f>
        <v>EM SAC</v>
      </c>
      <c r="AO61" s="14" t="str">
        <f>IF(ISNUMBER(MATCH($C61,[2]LECTORS!$D$1:$D$65546,0)),VLOOKUP($C61,[2]LECTORS!$D$1:$S$65546,15,FALSE),"")</f>
        <v>Guadalupano.  Only schedule on 1st Sunday of the month.</v>
      </c>
      <c r="AP61" s="14">
        <f>IF(ISNUMBER(MATCH($C61,[2]LECTORS!$D$1:$D$65546,0)),VLOOKUP($C61,[2]LECTORS!$D$1:$S$65546,16,FALSE),"")</f>
        <v>0</v>
      </c>
      <c r="AQ61" s="14" t="str">
        <f>IF(ISNUMBER(MATCH($C61,[2]LECTORS!$D$1:$D$65546,0)),VLOOKUP($C61,[2]LECTORS!$D$1:$Q$65546,6,FALSE),"")</f>
        <v>aliciadelgadocr@gmail.com</v>
      </c>
      <c r="AR61" s="2"/>
      <c r="AS61" s="2"/>
      <c r="AT61" s="4"/>
      <c r="AU61" s="4"/>
      <c r="AV61" s="4"/>
      <c r="AW61" s="4"/>
      <c r="AX61" s="4"/>
      <c r="AY61" s="4"/>
      <c r="AZ61" s="4"/>
      <c r="BA61" s="4" t="str">
        <f t="shared" si="27"/>
        <v>LEC</v>
      </c>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row>
    <row r="62" spans="1:84" s="4" customFormat="1" ht="19.95" customHeight="1" x14ac:dyDescent="0.25">
      <c r="A62" s="76">
        <f>_xlfn.XLOOKUP(C62,[2]LECTORS!$D:$D,[2]LECTORS!$Q:$Q,"")</f>
        <v>0</v>
      </c>
      <c r="B62" s="63" t="str">
        <f>IF(ISNUMBER(MATCH($C62,[2]LECTORS!$D$1:$D$65546,0)),VLOOKUP($C62,[2]LECTORS!$D$1:$Q$65546,11,FALSE),"")</f>
        <v>1,</v>
      </c>
      <c r="C62" s="99" t="s">
        <v>6</v>
      </c>
      <c r="D62" s="103" t="str">
        <f>IF(ISNUMBER(MATCH($C62,'[1]Scheduling Worksheet'!$B$1:$B$65536,0)),VLOOKUP($C62,'[1]Scheduling Worksheet'!$B$1:$X$65536,22,FALSE),"")</f>
        <v/>
      </c>
      <c r="E62" s="47" t="str">
        <f>IF(ISNUMBER(MATCH($C62,'[1]Scheduling Worksheet'!$C$1:$C$65536,0)),VLOOKUP($C62,'[1]Scheduling Worksheet'!$C$1:$X$65536,21,FALSE),"")</f>
        <v/>
      </c>
      <c r="F62" s="47" t="str">
        <f>IF(ISNUMBER(MATCH($C62,'[1]Scheduling Worksheet'!$D$1:$D$65536,0)),VLOOKUP($C62,'[1]Scheduling Worksheet'!$D$1:$X$65536,20,FALSE),"")</f>
        <v>1:00-Lector</v>
      </c>
      <c r="G62" s="47" t="str">
        <f>IF(ISNUMBER(MATCH($C62,'[1]Scheduling Worksheet'!$E$1:$E$65536,0)),VLOOKUP($C62,'[1]Scheduling Worksheet'!$E$1:$X$65536,19,FALSE),"")</f>
        <v/>
      </c>
      <c r="H62" s="51" t="str">
        <f>IF(ISNUMBER(MATCH($C62,'[1]Scheduling Worksheet'!$F$1:$F$65536,0)),VLOOKUP($C62,'[1]Scheduling Worksheet'!$F$1:$X$65536,19,FALSE),"")</f>
        <v/>
      </c>
      <c r="I62" s="51" t="str">
        <f>IF(ISNUMBER(MATCH($C62,'[1]Scheduling Worksheet'!$G$1:$G$65536,0)),VLOOKUP($C62,'[1]Scheduling Worksheet'!$G$1:$X$65536,17,FALSE),"")</f>
        <v/>
      </c>
      <c r="J62" s="48" t="str">
        <f>IF(ISNUMBER(MATCH($C62,'[1]Scheduling Worksheet'!$H$1:$H$65536,0)),VLOOKUP($C62,'[1]Scheduling Worksheet'!$H$1:$X$65536,16,FALSE),"")</f>
        <v/>
      </c>
      <c r="K62" s="47" t="str">
        <f>IF(ISNUMBER(MATCH($C62,'[1]Scheduling Worksheet'!$I$1:$I$65536,0)),VLOOKUP($C62,'[1]Scheduling Worksheet'!$I$1:$X$65536,15,FALSE),"")</f>
        <v/>
      </c>
      <c r="L62" s="47" t="str">
        <f>IF(ISNUMBER(MATCH($C62,'[1]Scheduling Worksheet'!$J$1:$J$65536,0)),VLOOKUP($C62,'[1]Scheduling Worksheet'!$J$1:$X$65536,14,FALSE),"")</f>
        <v>1:00-Lector</v>
      </c>
      <c r="M62" s="102"/>
      <c r="N62" s="49"/>
      <c r="O62"/>
      <c r="P62" s="55" t="str">
        <f t="shared" si="21"/>
        <v>1,</v>
      </c>
      <c r="Q62" s="9" t="str">
        <f t="shared" si="22"/>
        <v>Luque, Joaquin</v>
      </c>
      <c r="R62" s="54" t="str">
        <f>IF(ISNUMBER(MATCH($C62,'[1]Scheduling Worksheet'!$K$1:$K$65536,0)),VLOOKUP($C62,'[1]Scheduling Worksheet'!$K$1:$X$65536,13,FALSE),"")</f>
        <v/>
      </c>
      <c r="S62" s="47" t="str">
        <f>IF(ISNUMBER(MATCH($C62,'[1]Scheduling Worksheet'!$L$1:$L$65536,0)),VLOOKUP($C62,'[1]Scheduling Worksheet'!$L$1:$X$65536,12,FALSE),"")</f>
        <v/>
      </c>
      <c r="T62" s="47" t="str">
        <f>IF(ISNUMBER(MATCH($C62,'[1]Scheduling Worksheet'!$M$1:$M$65536,0)),VLOOKUP($C62,'[1]Scheduling Worksheet'!$M$1:$X$65536,11,FALSE),"")</f>
        <v/>
      </c>
      <c r="U62" s="47" t="str">
        <f>IF(ISNUMBER(MATCH($C62,'[1]Scheduling Worksheet'!$N$1:$N$65536,0)),VLOOKUP($C62,'[1]Scheduling Worksheet'!$N$1:$X$65536,10,FALSE),"")</f>
        <v/>
      </c>
      <c r="V62" s="48" t="str">
        <f>IF(ISNUMBER(MATCH($C62,'[1]Scheduling Worksheet'!$O$1:$O$65536,0)),VLOOKUP($C62,'[1]Scheduling Worksheet'!$O$1:$X$65536,9,FALSE),"")</f>
        <v/>
      </c>
      <c r="W62" s="51" t="str">
        <f>IF(ISNUMBER(MATCH($C62,'[1]Scheduling Worksheet'!$P$1:$P$65536,0)),VLOOKUP($C62,'[1]Scheduling Worksheet'!$P$1:$X$65536,8,FALSE),"")</f>
        <v/>
      </c>
      <c r="X62" s="51" t="str">
        <f>IF(ISNUMBER(MATCH($C62,'[1]Scheduling Worksheet'!$Q$1:$Q$65536,0)),VLOOKUP($C62,'[1]Scheduling Worksheet'!$Q$1:$X$65536,7,FALSE),"")</f>
        <v>1:00-Lector</v>
      </c>
      <c r="Y62" s="47" t="str">
        <f>IF(ISNUMBER(MATCH($C62,'[1]Scheduling Worksheet'!$R$1:$R$65536,0)),VLOOKUP($C62,'[1]Scheduling Worksheet'!$R$1:$X$65536,6,FALSE),"")</f>
        <v/>
      </c>
      <c r="Z62" s="48" t="str">
        <f>IF(ISNUMBER(MATCH($C62,'[1]Scheduling Worksheet'!$S$1:$S$65536,0)),VLOOKUP($C62,'[1]Scheduling Worksheet'!$S$1:$X$65536,5,FALSE),"")</f>
        <v/>
      </c>
      <c r="AA62" s="47" t="str">
        <f>IF(ISNUMBER(MATCH($C62,'[1]Scheduling Worksheet'!$T$1:$T$65536,0)),VLOOKUP($C62,'[1]Scheduling Worksheet'!$T$1:$X$65536,4,FALSE),"")</f>
        <v/>
      </c>
      <c r="AB62" s="47" t="str">
        <f>IF(ISNUMBER(MATCH($C62,'[1]Scheduling Worksheet'!$U$1:$U$65536,0)),VLOOKUP($C62,'[1]Scheduling Worksheet'!$U$1:$X$65536,3,FALSE),"")</f>
        <v/>
      </c>
      <c r="AC62" s="53" t="str">
        <f>IF(ISNUMBER(MATCH($C62,'[1]Scheduling Worksheet'!$V$1:$V$65536,0)),VLOOKUP($C62,'[1]Scheduling Worksheet'!$V$1:$X$65536,3,FALSE),"")</f>
        <v/>
      </c>
      <c r="AD62" s="18"/>
      <c r="AE62" s="33"/>
      <c r="AF62" s="25" t="str">
        <f t="shared" si="23"/>
        <v>Luque, Joaquin</v>
      </c>
      <c r="AG62" s="51" t="str">
        <f t="shared" si="24"/>
        <v>1,</v>
      </c>
      <c r="AH62" s="43" t="str">
        <f>IF(ISNUMBER(MATCH($C62,[2]LECTORS!$D$1:$D$65546,0)),VLOOKUP($C62,[2]LECTORS!$D$1:$Q$65546,7,FALSE),"")</f>
        <v>512-282-5158</v>
      </c>
      <c r="AI62" s="26" t="str">
        <f>IF($AJ62="y",IF(ISNUMBER(MATCH($C62,[2]LECTORS!$D$1:$D$65546,0)),VLOOKUP($C62,[2]LECTORS!$D$1:$Q$65546,6,FALSE),""),"")</f>
        <v>jeluque@aol.com</v>
      </c>
      <c r="AJ62" s="27" t="s">
        <v>45</v>
      </c>
      <c r="AK62" s="16">
        <f t="shared" si="25"/>
        <v>3</v>
      </c>
      <c r="AL62" s="14">
        <f>IF(ISNUMBER(MATCH($C62,[2]LECTORS!$D$1:$D$65546,0)),VLOOKUP($C62,[2]LECTORS!$D$1:$Q$65546,12,FALSE),"")</f>
        <v>4</v>
      </c>
      <c r="AM62" s="16">
        <f t="shared" si="26"/>
        <v>3</v>
      </c>
      <c r="AN62" s="13">
        <f>IF(ISNUMBER(MATCH($C62,[2]LECTORS!$D$1:$D$65546,0)),VLOOKUP($C62,[2]LECTORS!$D$1:$S$65546,14,FALSE),"")</f>
        <v>0</v>
      </c>
      <c r="AO62" s="14" t="str">
        <f>IF(ISNUMBER(MATCH($C62,[2]LECTORS!$D$1:$D$65546,0)),VLOOKUP($C62,[2]LECTORS!$D$1:$S$65546,15,FALSE),"")</f>
        <v>Silka Sharp-Luque(wife)- EM;   schedule together; prefers once a month but will do more often if needed.</v>
      </c>
      <c r="AP62" s="14">
        <f>IF(ISNUMBER(MATCH($C62,[2]LECTORS!$D$1:$D$65546,0)),VLOOKUP($C62,[2]LECTORS!$D$1:$S$65546,16,FALSE),"")</f>
        <v>0</v>
      </c>
      <c r="AQ62" s="14" t="str">
        <f>IF(ISNUMBER(MATCH($C62,[2]LECTORS!$D$1:$D$65546,0)),VLOOKUP($C62,[2]LECTORS!$D$1:$Q$65546,6,FALSE),"")</f>
        <v>jeluque@aol.com</v>
      </c>
      <c r="AR62" s="2"/>
      <c r="AS62" s="2"/>
      <c r="BA62" s="4" t="str">
        <f t="shared" si="27"/>
        <v>LEC</v>
      </c>
    </row>
    <row r="63" spans="1:84" s="4" customFormat="1" ht="19.95" customHeight="1" x14ac:dyDescent="0.25">
      <c r="A63" s="76" t="str">
        <f>_xlfn.XLOOKUP(C63,[2]LECTORS!$D:$D,[2]LECTORS!$Q:$Q,"")</f>
        <v>EM</v>
      </c>
      <c r="B63" s="43" t="str">
        <f>IF(ISNUMBER(MATCH($C63,[2]LECTORS!$D$1:$D$65546,0)),VLOOKUP($C63,[2]LECTORS!$D$1:$Q$65546,11,FALSE),"")</f>
        <v>1, Vg</v>
      </c>
      <c r="C63" s="99" t="s">
        <v>32</v>
      </c>
      <c r="D63" s="103" t="str">
        <f>IF(ISNUMBER(MATCH($C63,'[1]Scheduling Worksheet'!$B$1:$B$65536,0)),VLOOKUP($C63,'[1]Scheduling Worksheet'!$B$1:$X$65536,22,FALSE),"")</f>
        <v>Vg-EM</v>
      </c>
      <c r="E63" s="47" t="str">
        <f>IF(ISNUMBER(MATCH($C63,'[1]Scheduling Worksheet'!$C$1:$C$65536,0)),VLOOKUP($C63,'[1]Scheduling Worksheet'!$C$1:$X$65536,21,FALSE),"")</f>
        <v/>
      </c>
      <c r="F63" s="47" t="str">
        <f>IF(ISNUMBER(MATCH($C63,'[1]Scheduling Worksheet'!$D$1:$D$65536,0)),VLOOKUP($C63,'[1]Scheduling Worksheet'!$D$1:$X$65536,20,FALSE),"")</f>
        <v>Vg-EM</v>
      </c>
      <c r="G63" s="47" t="str">
        <f>IF(ISNUMBER(MATCH($C63,'[1]Scheduling Worksheet'!$E$1:$E$65536,0)),VLOOKUP($C63,'[1]Scheduling Worksheet'!$E$1:$X$65536,19,FALSE),"")</f>
        <v/>
      </c>
      <c r="H63" s="47" t="str">
        <f>IF(ISNUMBER(MATCH($C63,'[1]Scheduling Worksheet'!$F$1:$F$65536,0)),VLOOKUP($C63,'[1]Scheduling Worksheet'!$F$1:$X$65536,19,FALSE),"")</f>
        <v/>
      </c>
      <c r="I63" s="47" t="str">
        <f>IF(ISNUMBER(MATCH($C63,'[1]Scheduling Worksheet'!$G$1:$G$65536,0)),VLOOKUP($C63,'[1]Scheduling Worksheet'!$G$1:$X$65536,17,FALSE),"")</f>
        <v>Vg-CUP</v>
      </c>
      <c r="J63" s="47" t="str">
        <f>IF(ISNUMBER(MATCH($C63,'[1]Scheduling Worksheet'!$H$1:$H$65536,0)),VLOOKUP($C63,'[1]Scheduling Worksheet'!$H$1:$X$65536,16,FALSE),"")</f>
        <v/>
      </c>
      <c r="K63" s="47" t="str">
        <f>IF(ISNUMBER(MATCH($C63,'[1]Scheduling Worksheet'!$I$1:$I$65536,0)),VLOOKUP($C63,'[1]Scheduling Worksheet'!$I$1:$X$65536,15,FALSE),"")</f>
        <v>1:00-Lector</v>
      </c>
      <c r="L63" s="47" t="str">
        <f>IF(ISNUMBER(MATCH($C63,'[1]Scheduling Worksheet'!$J$1:$J$65536,0)),VLOOKUP($C63,'[1]Scheduling Worksheet'!$J$1:$X$65536,14,FALSE),"")</f>
        <v/>
      </c>
      <c r="M63" s="102"/>
      <c r="N63" s="49"/>
      <c r="O63"/>
      <c r="P63" s="55" t="str">
        <f t="shared" si="21"/>
        <v>1, Vg</v>
      </c>
      <c r="Q63" s="9" t="str">
        <f t="shared" si="22"/>
        <v>Leon, Mike</v>
      </c>
      <c r="R63" s="54" t="str">
        <f>IF(ISNUMBER(MATCH($C63,'[1]Scheduling Worksheet'!$K$1:$K$65536,0)),VLOOKUP($C63,'[1]Scheduling Worksheet'!$K$1:$X$65536,13,FALSE),"")</f>
        <v>1:00-EM</v>
      </c>
      <c r="S63" s="47" t="str">
        <f>IF(ISNUMBER(MATCH($C63,'[1]Scheduling Worksheet'!$L$1:$L$65536,0)),VLOOKUP($C63,'[1]Scheduling Worksheet'!$L$1:$X$65536,12,FALSE),"")</f>
        <v>Vg-EM</v>
      </c>
      <c r="T63" s="47" t="str">
        <f>IF(ISNUMBER(MATCH($C63,'[1]Scheduling Worksheet'!$M$1:$M$65536,0)),VLOOKUP($C63,'[1]Scheduling Worksheet'!$M$1:$X$65536,11,FALSE),"")</f>
        <v/>
      </c>
      <c r="U63" s="47" t="str">
        <f>IF(ISNUMBER(MATCH($C63,'[1]Scheduling Worksheet'!$N$1:$N$65536,0)),VLOOKUP($C63,'[1]Scheduling Worksheet'!$N$1:$X$65536,10,FALSE),"")</f>
        <v/>
      </c>
      <c r="V63" s="47" t="str">
        <f>IF(ISNUMBER(MATCH($C63,'[1]Scheduling Worksheet'!$O$1:$O$65536,0)),VLOOKUP($C63,'[1]Scheduling Worksheet'!$O$1:$X$65536,9,FALSE),"")</f>
        <v>1:00-Lector</v>
      </c>
      <c r="W63" s="51" t="str">
        <f>IF(ISNUMBER(MATCH($C63,'[1]Scheduling Worksheet'!$P$1:$P$65536,0)),VLOOKUP($C63,'[1]Scheduling Worksheet'!$P$1:$X$65536,8,FALSE),"")</f>
        <v/>
      </c>
      <c r="X63" s="51" t="str">
        <f>IF(ISNUMBER(MATCH($C63,'[1]Scheduling Worksheet'!$Q$1:$Q$65536,0)),VLOOKUP($C63,'[1]Scheduling Worksheet'!$Q$1:$X$65536,7,FALSE),"")</f>
        <v/>
      </c>
      <c r="Y63" s="47" t="str">
        <f>IF(ISNUMBER(MATCH($C63,'[1]Scheduling Worksheet'!$R$1:$R$65536,0)),VLOOKUP($C63,'[1]Scheduling Worksheet'!$R$1:$X$65536,6,FALSE),"")</f>
        <v>Vg-EM</v>
      </c>
      <c r="Z63" s="47" t="str">
        <f>IF(ISNUMBER(MATCH($C63,'[1]Scheduling Worksheet'!$S$1:$S$65536,0)),VLOOKUP($C63,'[1]Scheduling Worksheet'!$S$1:$X$65536,5,FALSE),"")</f>
        <v>1:00-Lector</v>
      </c>
      <c r="AA63" s="47" t="str">
        <f>IF(ISNUMBER(MATCH($C63,'[1]Scheduling Worksheet'!$T$1:$T$65536,0)),VLOOKUP($C63,'[1]Scheduling Worksheet'!$T$1:$X$65536,4,FALSE),"")</f>
        <v/>
      </c>
      <c r="AB63" s="47" t="str">
        <f>IF(ISNUMBER(MATCH($C63,'[1]Scheduling Worksheet'!$U$1:$U$65536,0)),VLOOKUP($C63,'[1]Scheduling Worksheet'!$U$1:$X$65536,3,FALSE),"")</f>
        <v/>
      </c>
      <c r="AC63" s="53" t="str">
        <f>IF(ISNUMBER(MATCH($C63,'[1]Scheduling Worksheet'!$V$1:$V$65536,0)),VLOOKUP($C63,'[1]Scheduling Worksheet'!$V$1:$X$65536,3,FALSE),"")</f>
        <v/>
      </c>
      <c r="AD63" s="18"/>
      <c r="AE63" s="33"/>
      <c r="AF63" s="25" t="str">
        <f t="shared" si="23"/>
        <v>Leon, Mike</v>
      </c>
      <c r="AG63" s="51" t="str">
        <f t="shared" si="24"/>
        <v>1, Vg</v>
      </c>
      <c r="AH63" s="43" t="str">
        <f>IF(ISNUMBER(MATCH($C63,[2]LECTORS!$D$1:$D$65546,0)),VLOOKUP($C63,[2]LECTORS!$D$1:$Q$65546,7,FALSE),"")</f>
        <v>512-296-1805</v>
      </c>
      <c r="AI63" s="26" t="str">
        <f>IF($AJ63="y",IF(ISNUMBER(MATCH($C63,[2]LECTORS!$D$1:$D$65546,0)),VLOOKUP($C63,[2]LECTORS!$D$1:$Q$65546,6,FALSE),""),"")</f>
        <v>jmleons52@gmail.com</v>
      </c>
      <c r="AJ63" s="27" t="s">
        <v>45</v>
      </c>
      <c r="AK63" s="16">
        <f t="shared" si="25"/>
        <v>3</v>
      </c>
      <c r="AL63" s="14">
        <f>IF(ISNUMBER(MATCH($C63,[2]LECTORS!$D$1:$D$65546,0)),VLOOKUP($C63,[2]LECTORS!$D$1:$Q$65546,12,FALSE),"")</f>
        <v>8</v>
      </c>
      <c r="AM63" s="16">
        <f t="shared" si="26"/>
        <v>7</v>
      </c>
      <c r="AN63" s="13" t="str">
        <f>IF(ISNUMBER(MATCH($C63,[2]LECTORS!$D$1:$D$65546,0)),VLOOKUP($C63,[2]LECTORS!$D$1:$S$65546,14,FALSE),"")</f>
        <v>EM</v>
      </c>
      <c r="AO63" s="14" t="str">
        <f>IF(ISNUMBER(MATCH($C63,[2]LECTORS!$D$1:$D$65546,0)),VLOOKUP($C63,[2]LECTORS!$D$1:$S$65546,15,FALSE),"")</f>
        <v>Schedule for both but Spanish more.</v>
      </c>
      <c r="AP63" s="14">
        <f>IF(ISNUMBER(MATCH($C63,[2]LECTORS!$D$1:$D$65546,0)),VLOOKUP($C63,[2]LECTORS!$D$1:$S$65546,16,FALSE),"")</f>
        <v>0</v>
      </c>
      <c r="AQ63" s="14" t="str">
        <f>IF(ISNUMBER(MATCH($C63,[2]LECTORS!$D$1:$D$65546,0)),VLOOKUP($C63,[2]LECTORS!$D$1:$Q$65546,6,FALSE),"")</f>
        <v>jmleons52@gmail.com</v>
      </c>
      <c r="AR63" s="2"/>
      <c r="AS63" s="2"/>
      <c r="BA63" s="4" t="str">
        <f t="shared" si="27"/>
        <v>1, Vg</v>
      </c>
    </row>
    <row r="64" spans="1:84" s="4" customFormat="1" ht="19.95" customHeight="1" x14ac:dyDescent="0.25">
      <c r="A64" s="76" t="str">
        <f>_xlfn.XLOOKUP(C64,[2]LECTORS!$D:$D,[2]LECTORS!$Q:$Q,"")</f>
        <v>EM</v>
      </c>
      <c r="B64" s="63" t="str">
        <f>IF(ISNUMBER(MATCH($C64,[2]LECTORS!$D$1:$D$65546,0)),VLOOKUP($C64,[2]LECTORS!$D$1:$Q$65546,11,FALSE),"")</f>
        <v>1,</v>
      </c>
      <c r="C64" s="99" t="s">
        <v>24</v>
      </c>
      <c r="D64" s="103" t="str">
        <f>IF(ISNUMBER(MATCH($C64,'[1]Scheduling Worksheet'!$B$1:$B$65536,0)),VLOOKUP($C64,'[1]Scheduling Worksheet'!$B$1:$X$65536,22,FALSE),"")</f>
        <v>1:00-EM</v>
      </c>
      <c r="E64" s="47" t="str">
        <f>IF(ISNUMBER(MATCH($C64,'[1]Scheduling Worksheet'!$C$1:$C$65536,0)),VLOOKUP($C64,'[1]Scheduling Worksheet'!$C$1:$X$65536,21,FALSE),"")</f>
        <v/>
      </c>
      <c r="F64" s="47" t="str">
        <f>IF(ISNUMBER(MATCH($C64,'[1]Scheduling Worksheet'!$D$1:$D$65536,0)),VLOOKUP($C64,'[1]Scheduling Worksheet'!$D$1:$X$65536,20,FALSE),"")</f>
        <v/>
      </c>
      <c r="G64" s="47" t="str">
        <f>IF(ISNUMBER(MATCH($C64,'[1]Scheduling Worksheet'!$E$1:$E$65536,0)),VLOOKUP($C64,'[1]Scheduling Worksheet'!$E$1:$X$65536,19,FALSE),"")</f>
        <v>1:00-Lector</v>
      </c>
      <c r="H64" s="47" t="str">
        <f>IF(ISNUMBER(MATCH($C64,'[1]Scheduling Worksheet'!$F$1:$F$65536,0)),VLOOKUP($C64,'[1]Scheduling Worksheet'!$F$1:$X$65536,19,FALSE),"")</f>
        <v/>
      </c>
      <c r="I64" s="47" t="str">
        <f>IF(ISNUMBER(MATCH($C64,'[1]Scheduling Worksheet'!$G$1:$G$65536,0)),VLOOKUP($C64,'[1]Scheduling Worksheet'!$G$1:$X$65536,17,FALSE),"")</f>
        <v>1:00-EM</v>
      </c>
      <c r="J64" s="47" t="str">
        <f>IF(ISNUMBER(MATCH($C64,'[1]Scheduling Worksheet'!$H$1:$H$65536,0)),VLOOKUP($C64,'[1]Scheduling Worksheet'!$H$1:$X$65536,16,FALSE),"")</f>
        <v/>
      </c>
      <c r="K64" s="47" t="str">
        <f>IF(ISNUMBER(MATCH($C64,'[1]Scheduling Worksheet'!$I$1:$I$65536,0)),VLOOKUP($C64,'[1]Scheduling Worksheet'!$I$1:$X$65536,15,FALSE),"")</f>
        <v/>
      </c>
      <c r="L64" s="47" t="str">
        <f>IF(ISNUMBER(MATCH($C64,'[1]Scheduling Worksheet'!$J$1:$J$65536,0)),VLOOKUP($C64,'[1]Scheduling Worksheet'!$J$1:$X$65536,14,FALSE),"")</f>
        <v>1:00-Lector</v>
      </c>
      <c r="M64" s="102"/>
      <c r="N64" s="49"/>
      <c r="O64"/>
      <c r="P64" s="55" t="str">
        <f t="shared" si="21"/>
        <v>1,</v>
      </c>
      <c r="Q64" s="9" t="str">
        <f t="shared" si="22"/>
        <v>Belman, Juan</v>
      </c>
      <c r="R64" s="54" t="str">
        <f>IF(ISNUMBER(MATCH($C64,'[1]Scheduling Worksheet'!$K$1:$K$65536,0)),VLOOKUP($C64,'[1]Scheduling Worksheet'!$K$1:$X$65536,13,FALSE),"")</f>
        <v/>
      </c>
      <c r="S64" s="47" t="str">
        <f>IF(ISNUMBER(MATCH($C64,'[1]Scheduling Worksheet'!$L$1:$L$65536,0)),VLOOKUP($C64,'[1]Scheduling Worksheet'!$L$1:$X$65536,12,FALSE),"")</f>
        <v>1:00-EM</v>
      </c>
      <c r="T64" s="47" t="str">
        <f>IF(ISNUMBER(MATCH($C64,'[1]Scheduling Worksheet'!$M$1:$M$65536,0)),VLOOKUP($C64,'[1]Scheduling Worksheet'!$M$1:$X$65536,11,FALSE),"")</f>
        <v/>
      </c>
      <c r="U64" s="47" t="str">
        <f>IF(ISNUMBER(MATCH($C64,'[1]Scheduling Worksheet'!$N$1:$N$65536,0)),VLOOKUP($C64,'[1]Scheduling Worksheet'!$N$1:$X$65536,10,FALSE),"")</f>
        <v>1:00-Lector</v>
      </c>
      <c r="V64" s="47" t="str">
        <f>IF(ISNUMBER(MATCH($C64,'[1]Scheduling Worksheet'!$O$1:$O$65536,0)),VLOOKUP($C64,'[1]Scheduling Worksheet'!$O$1:$X$65536,9,FALSE),"")</f>
        <v/>
      </c>
      <c r="W64" s="51" t="str">
        <f>IF(ISNUMBER(MATCH($C64,'[1]Scheduling Worksheet'!$P$1:$P$65536,0)),VLOOKUP($C64,'[1]Scheduling Worksheet'!$P$1:$X$65536,8,FALSE),"")</f>
        <v/>
      </c>
      <c r="X64" s="51" t="str">
        <f>IF(ISNUMBER(MATCH($C64,'[1]Scheduling Worksheet'!$Q$1:$Q$65536,0)),VLOOKUP($C64,'[1]Scheduling Worksheet'!$Q$1:$X$65536,7,FALSE),"")</f>
        <v>1:00-EM</v>
      </c>
      <c r="Y64" s="47" t="str">
        <f>IF(ISNUMBER(MATCH($C64,'[1]Scheduling Worksheet'!$R$1:$R$65536,0)),VLOOKUP($C64,'[1]Scheduling Worksheet'!$R$1:$X$65536,6,FALSE),"")</f>
        <v/>
      </c>
      <c r="Z64" s="47" t="str">
        <f>IF(ISNUMBER(MATCH($C64,'[1]Scheduling Worksheet'!$S$1:$S$65536,0)),VLOOKUP($C64,'[1]Scheduling Worksheet'!$S$1:$X$65536,5,FALSE),"")</f>
        <v>1:00-Lector</v>
      </c>
      <c r="AA64" s="47" t="str">
        <f>IF(ISNUMBER(MATCH($C64,'[1]Scheduling Worksheet'!$T$1:$T$65536,0)),VLOOKUP($C64,'[1]Scheduling Worksheet'!$T$1:$X$65536,4,FALSE),"")</f>
        <v/>
      </c>
      <c r="AB64" s="47" t="str">
        <f>IF(ISNUMBER(MATCH($C64,'[1]Scheduling Worksheet'!$U$1:$U$65536,0)),VLOOKUP($C64,'[1]Scheduling Worksheet'!$U$1:$X$65536,3,FALSE),"")</f>
        <v/>
      </c>
      <c r="AC64" s="53" t="str">
        <f>IF(ISNUMBER(MATCH($C64,'[1]Scheduling Worksheet'!$V$1:$V$65536,0)),VLOOKUP($C64,'[1]Scheduling Worksheet'!$V$1:$X$65536,3,FALSE),"")</f>
        <v/>
      </c>
      <c r="AD64" s="18"/>
      <c r="AE64" s="33"/>
      <c r="AF64" s="25" t="str">
        <f t="shared" si="23"/>
        <v>Belman, Juan</v>
      </c>
      <c r="AG64" s="51" t="str">
        <f t="shared" si="24"/>
        <v>1,</v>
      </c>
      <c r="AH64" s="43" t="str">
        <f>IF(ISNUMBER(MATCH($C64,[2]LECTORS!$D$1:$D$65546,0)),VLOOKUP($C64,[2]LECTORS!$D$1:$Q$65546,7,FALSE),"")</f>
        <v>512-573-3993</v>
      </c>
      <c r="AI64" s="26" t="str">
        <f>IF($AJ64="y",IF(ISNUMBER(MATCH($C64,[2]LECTORS!$D$1:$D$65546,0)),VLOOKUP($C64,[2]LECTORS!$D$1:$Q$65546,6,FALSE),""),"")</f>
        <v/>
      </c>
      <c r="AJ64" s="27" t="s">
        <v>59</v>
      </c>
      <c r="AK64" s="16">
        <f t="shared" si="25"/>
        <v>4</v>
      </c>
      <c r="AL64" s="14" t="str">
        <f>IF(ISNUMBER(MATCH($C64,[2]LECTORS!$D$1:$D$65546,0)),VLOOKUP($C64,[2]LECTORS!$D$1:$Q$65546,12,FALSE),"")</f>
        <v>8</v>
      </c>
      <c r="AM64" s="16">
        <f t="shared" si="26"/>
        <v>7</v>
      </c>
      <c r="AN64" s="13" t="str">
        <f>IF(ISNUMBER(MATCH($C64,[2]LECTORS!$D$1:$D$65546,0)),VLOOKUP($C64,[2]LECTORS!$D$1:$S$65546,14,FALSE),"")</f>
        <v>EM</v>
      </c>
      <c r="AO64" s="14">
        <f>IF(ISNUMBER(MATCH($C64,[2]LECTORS!$D$1:$D$65546,0)),VLOOKUP($C64,[2]LECTORS!$D$1:$S$65546,15,FALSE),"")</f>
        <v>0</v>
      </c>
      <c r="AP64" s="14">
        <f>IF(ISNUMBER(MATCH($C64,[2]LECTORS!$D$1:$D$65546,0)),VLOOKUP($C64,[2]LECTORS!$D$1:$S$65546,16,FALSE),"")</f>
        <v>0</v>
      </c>
      <c r="AQ64" s="14" t="str">
        <f>IF(ISNUMBER(MATCH($C64,[2]LECTORS!$D$1:$D$65546,0)),VLOOKUP($C64,[2]LECTORS!$D$1:$Q$65546,6,FALSE),"")</f>
        <v>jbelmannavarro@gmail.com</v>
      </c>
      <c r="AR64" s="2"/>
      <c r="AS64" s="2"/>
      <c r="BA64" s="4" t="str">
        <f t="shared" si="27"/>
        <v>1,</v>
      </c>
    </row>
    <row r="65" spans="1:53" s="4" customFormat="1" ht="19.95" customHeight="1" x14ac:dyDescent="0.25">
      <c r="A65" s="76" t="str">
        <f>_xlfn.XLOOKUP(C65,[2]LECTORS!$D:$D,[2]LECTORS!$Q:$Q,"")</f>
        <v>EM</v>
      </c>
      <c r="B65" s="43" t="str">
        <f>IF(ISNUMBER(MATCH($C65,[2]LECTORS!$D$1:$D$65546,0)),VLOOKUP($C65,[2]LECTORS!$D$1:$Q$65546,11,FALSE),"")</f>
        <v>1,</v>
      </c>
      <c r="C65" s="99" t="s">
        <v>72</v>
      </c>
      <c r="D65" s="103" t="str">
        <f>IF(ISNUMBER(MATCH($C65,'[1]Scheduling Worksheet'!$B$1:$B$65536,0)),VLOOKUP($C65,'[1]Scheduling Worksheet'!$B$1:$X$65536,22,FALSE),"")</f>
        <v>1:00-EM</v>
      </c>
      <c r="E65" s="47" t="str">
        <f>IF(ISNUMBER(MATCH($C65,'[1]Scheduling Worksheet'!$C$1:$C$65536,0)),VLOOKUP($C65,'[1]Scheduling Worksheet'!$C$1:$X$65536,21,FALSE),"")</f>
        <v/>
      </c>
      <c r="F65" s="47" t="str">
        <f>IF(ISNUMBER(MATCH($C65,'[1]Scheduling Worksheet'!$D$1:$D$65536,0)),VLOOKUP($C65,'[1]Scheduling Worksheet'!$D$1:$X$65536,20,FALSE),"")</f>
        <v>1:00-EM</v>
      </c>
      <c r="G65" s="47" t="str">
        <f>IF(ISNUMBER(MATCH($C65,'[1]Scheduling Worksheet'!$E$1:$E$65536,0)),VLOOKUP($C65,'[1]Scheduling Worksheet'!$E$1:$X$65536,19,FALSE),"")</f>
        <v>1:00-Lector</v>
      </c>
      <c r="H65" s="47" t="str">
        <f>IF(ISNUMBER(MATCH($C65,'[1]Scheduling Worksheet'!$F$1:$F$65536,0)),VLOOKUP($C65,'[1]Scheduling Worksheet'!$F$1:$X$65536,19,FALSE),"")</f>
        <v/>
      </c>
      <c r="I65" s="47" t="str">
        <f>IF(ISNUMBER(MATCH($C65,'[1]Scheduling Worksheet'!$G$1:$G$65536,0)),VLOOKUP($C65,'[1]Scheduling Worksheet'!$G$1:$X$65536,17,FALSE),"")</f>
        <v/>
      </c>
      <c r="J65" s="47" t="str">
        <f>IF(ISNUMBER(MATCH($C65,'[1]Scheduling Worksheet'!$H$1:$H$65536,0)),VLOOKUP($C65,'[1]Scheduling Worksheet'!$H$1:$X$65536,16,FALSE),"")</f>
        <v/>
      </c>
      <c r="K65" s="47" t="str">
        <f>IF(ISNUMBER(MATCH($C65,'[1]Scheduling Worksheet'!$I$1:$I$65536,0)),VLOOKUP($C65,'[1]Scheduling Worksheet'!$I$1:$X$65536,15,FALSE),"")</f>
        <v>1:00-EM</v>
      </c>
      <c r="L65" s="47" t="str">
        <f>IF(ISNUMBER(MATCH($C65,'[1]Scheduling Worksheet'!$J$1:$J$65536,0)),VLOOKUP($C65,'[1]Scheduling Worksheet'!$J$1:$X$65536,14,FALSE),"")</f>
        <v/>
      </c>
      <c r="M65" s="102"/>
      <c r="N65" s="49"/>
      <c r="O65"/>
      <c r="P65" s="55" t="str">
        <f t="shared" si="21"/>
        <v>1,</v>
      </c>
      <c r="Q65" s="9" t="str">
        <f t="shared" si="22"/>
        <v>Garcia, Rodrigo</v>
      </c>
      <c r="R65" s="54" t="str">
        <f>IF(ISNUMBER(MATCH($C65,'[1]Scheduling Worksheet'!$K$1:$K$65536,0)),VLOOKUP($C65,'[1]Scheduling Worksheet'!$K$1:$X$65536,13,FALSE),"")</f>
        <v>1:00-Lector</v>
      </c>
      <c r="S65" s="47" t="str">
        <f>IF(ISNUMBER(MATCH($C65,'[1]Scheduling Worksheet'!$L$1:$L$65536,0)),VLOOKUP($C65,'[1]Scheduling Worksheet'!$L$1:$X$65536,12,FALSE),"")</f>
        <v/>
      </c>
      <c r="T65" s="47" t="str">
        <f>IF(ISNUMBER(MATCH($C65,'[1]Scheduling Worksheet'!$M$1:$M$65536,0)),VLOOKUP($C65,'[1]Scheduling Worksheet'!$M$1:$X$65536,11,FALSE),"")</f>
        <v>1:00-EM</v>
      </c>
      <c r="U65" s="47" t="str">
        <f>IF(ISNUMBER(MATCH($C65,'[1]Scheduling Worksheet'!$N$1:$N$65536,0)),VLOOKUP($C65,'[1]Scheduling Worksheet'!$N$1:$X$65536,10,FALSE),"")</f>
        <v/>
      </c>
      <c r="V65" s="47" t="str">
        <f>IF(ISNUMBER(MATCH($C65,'[1]Scheduling Worksheet'!$O$1:$O$65536,0)),VLOOKUP($C65,'[1]Scheduling Worksheet'!$O$1:$X$65536,9,FALSE),"")</f>
        <v>1:00-Lector</v>
      </c>
      <c r="W65" s="51" t="str">
        <f>IF(ISNUMBER(MATCH($C65,'[1]Scheduling Worksheet'!$P$1:$P$65536,0)),VLOOKUP($C65,'[1]Scheduling Worksheet'!$P$1:$X$65536,8,FALSE),"")</f>
        <v/>
      </c>
      <c r="X65" s="51" t="str">
        <f>IF(ISNUMBER(MATCH($C65,'[1]Scheduling Worksheet'!$Q$1:$Q$65536,0)),VLOOKUP($C65,'[1]Scheduling Worksheet'!$Q$1:$X$65536,7,FALSE),"")</f>
        <v>1:00-EM</v>
      </c>
      <c r="Y65" s="47" t="str">
        <f>IF(ISNUMBER(MATCH($C65,'[1]Scheduling Worksheet'!$R$1:$R$65536,0)),VLOOKUP($C65,'[1]Scheduling Worksheet'!$R$1:$X$65536,6,FALSE),"")</f>
        <v/>
      </c>
      <c r="Z65" s="47" t="str">
        <f>IF(ISNUMBER(MATCH($C65,'[1]Scheduling Worksheet'!$S$1:$S$65536,0)),VLOOKUP($C65,'[1]Scheduling Worksheet'!$S$1:$X$65536,5,FALSE),"")</f>
        <v/>
      </c>
      <c r="AA65" s="47" t="str">
        <f>IF(ISNUMBER(MATCH($C65,'[1]Scheduling Worksheet'!$T$1:$T$65536,0)),VLOOKUP($C65,'[1]Scheduling Worksheet'!$T$1:$X$65536,4,FALSE),"")</f>
        <v/>
      </c>
      <c r="AB65" s="47" t="str">
        <f>IF(ISNUMBER(MATCH($C65,'[1]Scheduling Worksheet'!$U$1:$U$65536,0)),VLOOKUP($C65,'[1]Scheduling Worksheet'!$U$1:$X$65536,3,FALSE),"")</f>
        <v/>
      </c>
      <c r="AC65" s="53" t="str">
        <f>IF(ISNUMBER(MATCH($C65,'[1]Scheduling Worksheet'!$V$1:$V$65536,0)),VLOOKUP($C65,'[1]Scheduling Worksheet'!$V$1:$X$65536,3,FALSE),"")</f>
        <v/>
      </c>
      <c r="AD65" s="18"/>
      <c r="AE65" s="33"/>
      <c r="AF65" s="25" t="str">
        <f t="shared" si="23"/>
        <v>Garcia, Rodrigo</v>
      </c>
      <c r="AG65" s="51" t="str">
        <f t="shared" si="24"/>
        <v>1,</v>
      </c>
      <c r="AH65" s="43" t="str">
        <f>IF(ISNUMBER(MATCH($C65,[2]LECTORS!$D$1:$D$65546,0)),VLOOKUP($C65,[2]LECTORS!$D$1:$Q$65546,7,FALSE),"")</f>
        <v>512-657-3843</v>
      </c>
      <c r="AI65" s="26" t="str">
        <f>IF($AJ65="y",IF(ISNUMBER(MATCH($C65,[2]LECTORS!$D$1:$D$65546,0)),VLOOKUP($C65,[2]LECTORS!$D$1:$Q$65546,6,FALSE),""),"")</f>
        <v>rigogarcia76@hotmail.com</v>
      </c>
      <c r="AJ65" s="27" t="s">
        <v>45</v>
      </c>
      <c r="AK65" s="16">
        <f t="shared" si="25"/>
        <v>3</v>
      </c>
      <c r="AL65" s="14">
        <f>IF(ISNUMBER(MATCH($C65,[2]LECTORS!$D$1:$D$65546,0)),VLOOKUP($C65,[2]LECTORS!$D$1:$Q$65546,12,FALSE),"")</f>
        <v>0</v>
      </c>
      <c r="AM65" s="16">
        <f t="shared" si="26"/>
        <v>7</v>
      </c>
      <c r="AN65" s="13" t="str">
        <f>IF(ISNUMBER(MATCH($C65,[2]LECTORS!$D$1:$D$65546,0)),VLOOKUP($C65,[2]LECTORS!$D$1:$S$65546,14,FALSE),"")</f>
        <v>EM</v>
      </c>
      <c r="AO65" s="14">
        <f>IF(ISNUMBER(MATCH($C65,[2]LECTORS!$D$1:$D$65546,0)),VLOOKUP($C65,[2]LECTORS!$D$1:$S$65546,15,FALSE),"")</f>
        <v>0</v>
      </c>
      <c r="AP65" s="14">
        <f>IF(ISNUMBER(MATCH($C65,[2]LECTORS!$D$1:$D$65546,0)),VLOOKUP($C65,[2]LECTORS!$D$1:$S$65546,16,FALSE),"")</f>
        <v>0</v>
      </c>
      <c r="AQ65" s="14" t="str">
        <f>IF(ISNUMBER(MATCH($C65,[2]LECTORS!$D$1:$D$65546,0)),VLOOKUP($C65,[2]LECTORS!$D$1:$Q$65546,6,FALSE),"")</f>
        <v>rigogarcia76@hotmail.com</v>
      </c>
      <c r="AR65" s="2"/>
      <c r="AS65" s="2"/>
      <c r="BA65" s="4" t="str">
        <f t="shared" si="27"/>
        <v>1,</v>
      </c>
    </row>
    <row r="66" spans="1:53" s="4" customFormat="1" ht="19.95" customHeight="1" x14ac:dyDescent="0.25">
      <c r="A66" s="76">
        <f>_xlfn.XLOOKUP(C66,[2]LECTORS!$D:$D,[2]LECTORS!$Q:$Q,"")</f>
        <v>0</v>
      </c>
      <c r="B66" s="63" t="str">
        <f>IF(ISNUMBER(MATCH($C66,[2]LECTORS!$D$1:$D$65546,0)),VLOOKUP($C66,[2]LECTORS!$D$1:$Q$65546,11,FALSE),"")</f>
        <v>1,</v>
      </c>
      <c r="C66" s="101" t="s">
        <v>81</v>
      </c>
      <c r="D66" s="103" t="str">
        <f>IF(ISNUMBER(MATCH($C66,'[1]Scheduling Worksheet'!$B$1:$B$65536,0)),VLOOKUP($C66,'[1]Scheduling Worksheet'!$B$1:$X$65536,22,FALSE),"")</f>
        <v>1:00-Lector</v>
      </c>
      <c r="E66" s="47" t="str">
        <f>IF(ISNUMBER(MATCH($C66,'[1]Scheduling Worksheet'!$C$1:$C$65536,0)),VLOOKUP($C66,'[1]Scheduling Worksheet'!$C$1:$X$65536,21,FALSE),"")</f>
        <v/>
      </c>
      <c r="F66" s="47" t="str">
        <f>IF(ISNUMBER(MATCH($C66,'[1]Scheduling Worksheet'!$D$1:$D$65536,0)),VLOOKUP($C66,'[1]Scheduling Worksheet'!$D$1:$X$65536,20,FALSE),"")</f>
        <v/>
      </c>
      <c r="G66" s="47" t="str">
        <f>IF(ISNUMBER(MATCH($C66,'[1]Scheduling Worksheet'!$E$1:$E$65536,0)),VLOOKUP($C66,'[1]Scheduling Worksheet'!$E$1:$X$65536,19,FALSE),"")</f>
        <v/>
      </c>
      <c r="H66" s="47" t="str">
        <f>IF(ISNUMBER(MATCH($C66,'[1]Scheduling Worksheet'!$F$1:$F$65536,0)),VLOOKUP($C66,'[1]Scheduling Worksheet'!$F$1:$X$65536,19,FALSE),"")</f>
        <v/>
      </c>
      <c r="I66" s="47" t="str">
        <f>IF(ISNUMBER(MATCH($C66,'[1]Scheduling Worksheet'!$G$1:$G$65536,0)),VLOOKUP($C66,'[1]Scheduling Worksheet'!$G$1:$X$65536,17,FALSE),"")</f>
        <v>1:00-Lector</v>
      </c>
      <c r="J66" s="47" t="str">
        <f>IF(ISNUMBER(MATCH($C66,'[1]Scheduling Worksheet'!$H$1:$H$65536,0)),VLOOKUP($C66,'[1]Scheduling Worksheet'!$H$1:$X$65536,16,FALSE),"")</f>
        <v/>
      </c>
      <c r="K66" s="47" t="str">
        <f>IF(ISNUMBER(MATCH($C66,'[1]Scheduling Worksheet'!$I$1:$I$65536,0)),VLOOKUP($C66,'[1]Scheduling Worksheet'!$I$1:$X$65536,15,FALSE),"")</f>
        <v/>
      </c>
      <c r="L66" s="47" t="str">
        <f>IF(ISNUMBER(MATCH($C66,'[1]Scheduling Worksheet'!$J$1:$J$65536,0)),VLOOKUP($C66,'[1]Scheduling Worksheet'!$J$1:$X$65536,14,FALSE),"")</f>
        <v/>
      </c>
      <c r="M66" s="102"/>
      <c r="N66" s="49"/>
      <c r="O66"/>
      <c r="P66" s="55" t="str">
        <f t="shared" si="21"/>
        <v>1,</v>
      </c>
      <c r="Q66" s="9" t="str">
        <f t="shared" si="22"/>
        <v>Saldana, Francisco</v>
      </c>
      <c r="R66" s="54" t="str">
        <f>IF(ISNUMBER(MATCH($C66,'[1]Scheduling Worksheet'!$K$1:$K$65536,0)),VLOOKUP($C66,'[1]Scheduling Worksheet'!$K$1:$X$65536,13,FALSE),"")</f>
        <v>1:00-Lector</v>
      </c>
      <c r="S66" s="47" t="str">
        <f>IF(ISNUMBER(MATCH($C66,'[1]Scheduling Worksheet'!$L$1:$L$65536,0)),VLOOKUP($C66,'[1]Scheduling Worksheet'!$L$1:$X$65536,12,FALSE),"")</f>
        <v/>
      </c>
      <c r="T66" s="47" t="str">
        <f>IF(ISNUMBER(MATCH($C66,'[1]Scheduling Worksheet'!$M$1:$M$65536,0)),VLOOKUP($C66,'[1]Scheduling Worksheet'!$M$1:$X$65536,11,FALSE),"")</f>
        <v/>
      </c>
      <c r="U66" s="47" t="str">
        <f>IF(ISNUMBER(MATCH($C66,'[1]Scheduling Worksheet'!$N$1:$N$65536,0)),VLOOKUP($C66,'[1]Scheduling Worksheet'!$N$1:$X$65536,10,FALSE),"")</f>
        <v>1:00-Lector</v>
      </c>
      <c r="V66" s="47" t="str">
        <f>IF(ISNUMBER(MATCH($C66,'[1]Scheduling Worksheet'!$O$1:$O$65536,0)),VLOOKUP($C66,'[1]Scheduling Worksheet'!$O$1:$X$65536,9,FALSE),"")</f>
        <v/>
      </c>
      <c r="W66" s="51" t="str">
        <f>IF(ISNUMBER(MATCH($C66,'[1]Scheduling Worksheet'!$P$1:$P$65536,0)),VLOOKUP($C66,'[1]Scheduling Worksheet'!$P$1:$X$65536,8,FALSE),"")</f>
        <v/>
      </c>
      <c r="X66" s="51" t="str">
        <f>IF(ISNUMBER(MATCH($C66,'[1]Scheduling Worksheet'!$Q$1:$Q$65536,0)),VLOOKUP($C66,'[1]Scheduling Worksheet'!$Q$1:$X$65536,7,FALSE),"")</f>
        <v/>
      </c>
      <c r="Y66" s="47" t="str">
        <f>IF(ISNUMBER(MATCH($C66,'[1]Scheduling Worksheet'!$R$1:$R$65536,0)),VLOOKUP($C66,'[1]Scheduling Worksheet'!$R$1:$X$65536,6,FALSE),"")</f>
        <v>1:00-Lector</v>
      </c>
      <c r="Z66" s="47" t="str">
        <f>IF(ISNUMBER(MATCH($C66,'[1]Scheduling Worksheet'!$S$1:$S$65536,0)),VLOOKUP($C66,'[1]Scheduling Worksheet'!$S$1:$X$65536,5,FALSE),"")</f>
        <v/>
      </c>
      <c r="AA66" s="47" t="str">
        <f>IF(ISNUMBER(MATCH($C66,'[1]Scheduling Worksheet'!$T$1:$T$65536,0)),VLOOKUP($C66,'[1]Scheduling Worksheet'!$T$1:$X$65536,4,FALSE),"")</f>
        <v/>
      </c>
      <c r="AB66" s="47" t="str">
        <f>IF(ISNUMBER(MATCH($C66,'[1]Scheduling Worksheet'!$U$1:$U$65536,0)),VLOOKUP($C66,'[1]Scheduling Worksheet'!$U$1:$X$65536,3,FALSE),"")</f>
        <v/>
      </c>
      <c r="AC66" s="53" t="str">
        <f>IF(ISNUMBER(MATCH($C66,'[1]Scheduling Worksheet'!$V$1:$V$65536,0)),VLOOKUP($C66,'[1]Scheduling Worksheet'!$V$1:$X$65536,3,FALSE),"")</f>
        <v/>
      </c>
      <c r="AD66" s="18"/>
      <c r="AE66" s="33"/>
      <c r="AF66" s="25" t="str">
        <f t="shared" si="23"/>
        <v>Saldana, Francisco</v>
      </c>
      <c r="AG66" s="51" t="str">
        <f t="shared" si="24"/>
        <v>1,</v>
      </c>
      <c r="AH66" s="43" t="str">
        <f>IF(ISNUMBER(MATCH($C66,[2]LECTORS!$D$1:$D$65546,0)),VLOOKUP($C66,[2]LECTORS!$D$1:$Q$65546,7,FALSE),"")</f>
        <v>512-785-8107</v>
      </c>
      <c r="AI66" s="26" t="str">
        <f>IF($AJ66="y",IF(ISNUMBER(MATCH($C66,[2]LECTORS!$D$1:$D$65546,0)),VLOOKUP($C66,[2]LECTORS!$D$1:$Q$65546,6,FALSE),""),"")</f>
        <v>Franciscosaldana83@gmail.com</v>
      </c>
      <c r="AJ66" s="27" t="s">
        <v>45</v>
      </c>
      <c r="AK66" s="16">
        <f t="shared" si="25"/>
        <v>4</v>
      </c>
      <c r="AL66" s="14">
        <f>IF(ISNUMBER(MATCH($C66,[2]LECTORS!$D$1:$D$65546,0)),VLOOKUP($C66,[2]LECTORS!$D$1:$Q$65546,12,FALSE),"")</f>
        <v>0</v>
      </c>
      <c r="AM66" s="16">
        <f t="shared" si="26"/>
        <v>4</v>
      </c>
      <c r="AN66" s="13">
        <f>IF(ISNUMBER(MATCH($C66,[2]LECTORS!$D$1:$D$65546,0)),VLOOKUP($C66,[2]LECTORS!$D$1:$S$65546,14,FALSE),"")</f>
        <v>0</v>
      </c>
      <c r="AO66" s="14">
        <f>IF(ISNUMBER(MATCH($C66,[2]LECTORS!$D$1:$D$65546,0)),VLOOKUP($C66,[2]LECTORS!$D$1:$S$65546,15,FALSE),"")</f>
        <v>0</v>
      </c>
      <c r="AP66" s="14">
        <f>IF(ISNUMBER(MATCH($C66,[2]LECTORS!$D$1:$D$65546,0)),VLOOKUP($C66,[2]LECTORS!$D$1:$S$65546,16,FALSE),"")</f>
        <v>0</v>
      </c>
      <c r="AQ66" s="14" t="str">
        <f>IF(ISNUMBER(MATCH($C66,[2]LECTORS!$D$1:$D$65546,0)),VLOOKUP($C66,[2]LECTORS!$D$1:$Q$65546,6,FALSE),"")</f>
        <v>Franciscosaldana83@gmail.com</v>
      </c>
      <c r="AR66" s="2"/>
      <c r="AS66" s="2"/>
      <c r="BA66" s="4" t="str">
        <f t="shared" si="27"/>
        <v>LEC</v>
      </c>
    </row>
    <row r="67" spans="1:53" s="4" customFormat="1" ht="19.95" customHeight="1" x14ac:dyDescent="0.25">
      <c r="A67" s="76">
        <f>_xlfn.XLOOKUP(C67,[2]LECTORS!$D:$D,[2]LECTORS!$Q:$Q,"")</f>
        <v>0</v>
      </c>
      <c r="B67" s="43" t="str">
        <f>IF(ISNUMBER(MATCH($C67,[2]LECTORS!$D$1:$D$65546,0)),VLOOKUP($C67,[2]LECTORS!$D$1:$Q$65546,11,FALSE),"")</f>
        <v>1,</v>
      </c>
      <c r="C67" s="101" t="s">
        <v>85</v>
      </c>
      <c r="D67" s="103" t="str">
        <f>IF(ISNUMBER(MATCH($C67,'[1]Scheduling Worksheet'!$B$1:$B$65536,0)),VLOOKUP($C67,'[1]Scheduling Worksheet'!$B$1:$X$65536,22,FALSE),"")</f>
        <v>1:00-Lector</v>
      </c>
      <c r="E67" s="47" t="str">
        <f>IF(ISNUMBER(MATCH($C67,'[1]Scheduling Worksheet'!$C$1:$C$65536,0)),VLOOKUP($C67,'[1]Scheduling Worksheet'!$C$1:$X$65536,21,FALSE),"")</f>
        <v/>
      </c>
      <c r="F67" s="47" t="str">
        <f>IF(ISNUMBER(MATCH($C67,'[1]Scheduling Worksheet'!$D$1:$D$65536,0)),VLOOKUP($C67,'[1]Scheduling Worksheet'!$D$1:$X$65536,20,FALSE),"")</f>
        <v/>
      </c>
      <c r="G67" s="47" t="str">
        <f>IF(ISNUMBER(MATCH($C67,'[1]Scheduling Worksheet'!$E$1:$E$65536,0)),VLOOKUP($C67,'[1]Scheduling Worksheet'!$E$1:$X$65536,19,FALSE),"")</f>
        <v/>
      </c>
      <c r="H67" s="47" t="str">
        <f>IF(ISNUMBER(MATCH($C67,'[1]Scheduling Worksheet'!$F$1:$F$65536,0)),VLOOKUP($C67,'[1]Scheduling Worksheet'!$F$1:$X$65536,19,FALSE),"")</f>
        <v/>
      </c>
      <c r="I67" s="47" t="str">
        <f>IF(ISNUMBER(MATCH($C67,'[1]Scheduling Worksheet'!$G$1:$G$65536,0)),VLOOKUP($C67,'[1]Scheduling Worksheet'!$G$1:$X$65536,17,FALSE),"")</f>
        <v>1:00-Lector</v>
      </c>
      <c r="J67" s="47" t="str">
        <f>IF(ISNUMBER(MATCH($C67,'[1]Scheduling Worksheet'!$H$1:$H$65536,0)),VLOOKUP($C67,'[1]Scheduling Worksheet'!$H$1:$X$65536,16,FALSE),"")</f>
        <v/>
      </c>
      <c r="K67" s="47" t="str">
        <f>IF(ISNUMBER(MATCH($C67,'[1]Scheduling Worksheet'!$I$1:$I$65536,0)),VLOOKUP($C67,'[1]Scheduling Worksheet'!$I$1:$X$65536,15,FALSE),"")</f>
        <v/>
      </c>
      <c r="L67" s="47" t="str">
        <f>IF(ISNUMBER(MATCH($C67,'[1]Scheduling Worksheet'!$J$1:$J$65536,0)),VLOOKUP($C67,'[1]Scheduling Worksheet'!$J$1:$X$65536,14,FALSE),"")</f>
        <v/>
      </c>
      <c r="M67" s="102"/>
      <c r="N67" s="49"/>
      <c r="O67"/>
      <c r="P67" s="55" t="str">
        <f t="shared" si="21"/>
        <v>1,</v>
      </c>
      <c r="Q67" s="9" t="str">
        <f t="shared" si="22"/>
        <v>Torres, Cristina</v>
      </c>
      <c r="R67" s="54" t="str">
        <f>IF(ISNUMBER(MATCH($C67,'[1]Scheduling Worksheet'!$K$1:$K$65536,0)),VLOOKUP($C67,'[1]Scheduling Worksheet'!$K$1:$X$65536,13,FALSE),"")</f>
        <v/>
      </c>
      <c r="S67" s="47" t="str">
        <f>IF(ISNUMBER(MATCH($C67,'[1]Scheduling Worksheet'!$L$1:$L$65536,0)),VLOOKUP($C67,'[1]Scheduling Worksheet'!$L$1:$X$65536,12,FALSE),"")</f>
        <v/>
      </c>
      <c r="T67" s="47" t="str">
        <f>IF(ISNUMBER(MATCH($C67,'[1]Scheduling Worksheet'!$M$1:$M$65536,0)),VLOOKUP($C67,'[1]Scheduling Worksheet'!$M$1:$X$65536,11,FALSE),"")</f>
        <v>1:00-Lector</v>
      </c>
      <c r="U67" s="47" t="str">
        <f>IF(ISNUMBER(MATCH($C67,'[1]Scheduling Worksheet'!$N$1:$N$65536,0)),VLOOKUP($C67,'[1]Scheduling Worksheet'!$N$1:$X$65536,10,FALSE),"")</f>
        <v/>
      </c>
      <c r="V67" s="47" t="str">
        <f>IF(ISNUMBER(MATCH($C67,'[1]Scheduling Worksheet'!$O$1:$O$65536,0)),VLOOKUP($C67,'[1]Scheduling Worksheet'!$O$1:$X$65536,9,FALSE),"")</f>
        <v/>
      </c>
      <c r="W67" s="51" t="str">
        <f>IF(ISNUMBER(MATCH($C67,'[1]Scheduling Worksheet'!$P$1:$P$65536,0)),VLOOKUP($C67,'[1]Scheduling Worksheet'!$P$1:$X$65536,8,FALSE),"")</f>
        <v/>
      </c>
      <c r="X67" s="51" t="str">
        <f>IF(ISNUMBER(MATCH($C67,'[1]Scheduling Worksheet'!$Q$1:$Q$65536,0)),VLOOKUP($C67,'[1]Scheduling Worksheet'!$Q$1:$X$65536,7,FALSE),"")</f>
        <v>1:00-Lector</v>
      </c>
      <c r="Y67" s="47" t="str">
        <f>IF(ISNUMBER(MATCH($C67,'[1]Scheduling Worksheet'!$R$1:$R$65536,0)),VLOOKUP($C67,'[1]Scheduling Worksheet'!$R$1:$X$65536,6,FALSE),"")</f>
        <v/>
      </c>
      <c r="Z67" s="47" t="str">
        <f>IF(ISNUMBER(MATCH($C67,'[1]Scheduling Worksheet'!$S$1:$S$65536,0)),VLOOKUP($C67,'[1]Scheduling Worksheet'!$S$1:$X$65536,5,FALSE),"")</f>
        <v/>
      </c>
      <c r="AA67" s="47" t="str">
        <f>IF(ISNUMBER(MATCH($C67,'[1]Scheduling Worksheet'!$T$1:$T$65536,0)),VLOOKUP($C67,'[1]Scheduling Worksheet'!$T$1:$X$65536,4,FALSE),"")</f>
        <v/>
      </c>
      <c r="AB67" s="47" t="str">
        <f>IF(ISNUMBER(MATCH($C67,'[1]Scheduling Worksheet'!$U$1:$U$65536,0)),VLOOKUP($C67,'[1]Scheduling Worksheet'!$U$1:$X$65536,3,FALSE),"")</f>
        <v/>
      </c>
      <c r="AC67" s="53" t="str">
        <f>IF(ISNUMBER(MATCH($C67,'[1]Scheduling Worksheet'!$V$1:$V$65536,0)),VLOOKUP($C67,'[1]Scheduling Worksheet'!$V$1:$X$65536,3,FALSE),"")</f>
        <v/>
      </c>
      <c r="AD67" s="18"/>
      <c r="AE67" s="33"/>
      <c r="AF67" s="25" t="str">
        <f t="shared" si="23"/>
        <v>Torres, Cristina</v>
      </c>
      <c r="AG67" s="51" t="str">
        <f t="shared" si="24"/>
        <v>1,</v>
      </c>
      <c r="AH67" s="43" t="str">
        <f>IF(ISNUMBER(MATCH($C67,[2]LECTORS!$D$1:$D$65546,0)),VLOOKUP($C67,[2]LECTORS!$D$1:$Q$65546,7,FALSE),"")</f>
        <v>512-971-2324</v>
      </c>
      <c r="AI67" s="26" t="str">
        <f>IF($AJ67="y",IF(ISNUMBER(MATCH($C67,[2]LECTORS!$D$1:$D$65546,0)),VLOOKUP($C67,[2]LECTORS!$D$1:$Q$65546,6,FALSE),""),"")</f>
        <v>Torrescristina_16@yahoo.com</v>
      </c>
      <c r="AJ67" s="27" t="s">
        <v>45</v>
      </c>
      <c r="AK67" s="16">
        <f t="shared" si="25"/>
        <v>3</v>
      </c>
      <c r="AL67" s="14">
        <f>IF(ISNUMBER(MATCH($C67,[2]LECTORS!$D$1:$D$65546,0)),VLOOKUP($C67,[2]LECTORS!$D$1:$Q$65546,12,FALSE),"")</f>
        <v>0</v>
      </c>
      <c r="AM67" s="16">
        <f t="shared" si="26"/>
        <v>3</v>
      </c>
      <c r="AN67" s="13">
        <f>IF(ISNUMBER(MATCH($C67,[2]LECTORS!$D$1:$D$65546,0)),VLOOKUP($C67,[2]LECTORS!$D$1:$S$65546,14,FALSE),"")</f>
        <v>0</v>
      </c>
      <c r="AO67" s="14">
        <f>IF(ISNUMBER(MATCH($C67,[2]LECTORS!$D$1:$D$65546,0)),VLOOKUP($C67,[2]LECTORS!$D$1:$S$65546,15,FALSE),"")</f>
        <v>0</v>
      </c>
      <c r="AP67" s="14">
        <f>IF(ISNUMBER(MATCH($C67,[2]LECTORS!$D$1:$D$65546,0)),VLOOKUP($C67,[2]LECTORS!$D$1:$S$65546,16,FALSE),"")</f>
        <v>0</v>
      </c>
      <c r="AQ67" s="14" t="str">
        <f>IF(ISNUMBER(MATCH($C67,[2]LECTORS!$D$1:$D$65546,0)),VLOOKUP($C67,[2]LECTORS!$D$1:$Q$65546,6,FALSE),"")</f>
        <v>Torrescristina_16@yahoo.com</v>
      </c>
      <c r="AR67" s="2"/>
      <c r="AS67" s="2"/>
      <c r="BA67" s="4" t="str">
        <f t="shared" si="27"/>
        <v>LEC</v>
      </c>
    </row>
    <row r="68" spans="1:53" s="73" customFormat="1" ht="19.95" customHeight="1" x14ac:dyDescent="0.25">
      <c r="A68" s="98"/>
      <c r="B68" s="65">
        <v>8</v>
      </c>
      <c r="C68" s="154"/>
      <c r="D68" s="155"/>
      <c r="E68" s="156"/>
      <c r="F68" s="156"/>
      <c r="G68" s="156"/>
      <c r="H68" s="156"/>
      <c r="I68" s="156"/>
      <c r="J68" s="157"/>
      <c r="K68" s="156"/>
      <c r="L68" s="156"/>
      <c r="M68" s="158"/>
      <c r="N68" s="159"/>
      <c r="O68" s="160"/>
      <c r="P68" s="161"/>
      <c r="Q68" s="162"/>
      <c r="R68" s="155"/>
      <c r="S68" s="156"/>
      <c r="T68" s="156"/>
      <c r="U68" s="156"/>
      <c r="V68" s="156"/>
      <c r="W68" s="68"/>
      <c r="X68" s="68"/>
      <c r="Y68" s="156"/>
      <c r="Z68" s="156"/>
      <c r="AA68" s="156"/>
      <c r="AB68" s="156"/>
      <c r="AC68" s="163"/>
      <c r="AD68" s="164"/>
      <c r="AE68" s="165"/>
      <c r="AF68" s="67"/>
      <c r="AG68" s="68"/>
      <c r="AH68" s="65"/>
      <c r="AI68" s="69"/>
      <c r="AJ68" s="66"/>
      <c r="AK68" s="166"/>
      <c r="AL68" s="70"/>
      <c r="AM68" s="166"/>
      <c r="AN68" s="71"/>
      <c r="AO68" s="70"/>
      <c r="AP68" s="70"/>
      <c r="AQ68" s="70"/>
      <c r="AR68" s="72"/>
      <c r="AS68" s="72"/>
    </row>
    <row r="69" spans="1:53" s="4" customFormat="1" ht="19.95" customHeight="1" x14ac:dyDescent="0.25">
      <c r="A69" s="76">
        <f>_xlfn.XLOOKUP(C69,[2]LECTORS!$D:$D,[2]LECTORS!$Q:$Q,"")</f>
        <v>0</v>
      </c>
      <c r="B69" s="43" t="str">
        <f>IF(ISNUMBER(MATCH($C69,[2]LECTORS!$D$1:$D$65546,0)),VLOOKUP($C69,[2]LECTORS!$D$1:$Q$65546,11,FALSE),"")</f>
        <v>5,</v>
      </c>
      <c r="C69" s="99" t="s">
        <v>57</v>
      </c>
      <c r="D69" s="103" t="str">
        <f>IF(ISNUMBER(MATCH($C69,'[1]Scheduling Worksheet'!$B$1:$B$65536,0)),VLOOKUP($C69,'[1]Scheduling Worksheet'!$B$1:$X$65536,22,FALSE),"")</f>
        <v>5:00-Lector</v>
      </c>
      <c r="E69" s="47" t="str">
        <f>IF(ISNUMBER(MATCH($C69,'[1]Scheduling Worksheet'!$C$1:$C$65536,0)),VLOOKUP($C69,'[1]Scheduling Worksheet'!$C$1:$X$65536,21,FALSE),"")</f>
        <v/>
      </c>
      <c r="F69" s="47" t="str">
        <f>IF(ISNUMBER(MATCH($C69,'[1]Scheduling Worksheet'!$D$1:$D$65536,0)),VLOOKUP($C69,'[1]Scheduling Worksheet'!$D$1:$X$65536,20,FALSE),"")</f>
        <v/>
      </c>
      <c r="G69" s="47" t="str">
        <f>IF(ISNUMBER(MATCH($C69,'[1]Scheduling Worksheet'!$E$1:$E$65536,0)),VLOOKUP($C69,'[1]Scheduling Worksheet'!$E$1:$X$65536,19,FALSE),"")</f>
        <v>5:00-Lector</v>
      </c>
      <c r="H69" s="47" t="str">
        <f>IF(ISNUMBER(MATCH($C69,'[1]Scheduling Worksheet'!$F$1:$F$65536,0)),VLOOKUP($C69,'[1]Scheduling Worksheet'!$F$1:$X$65536,19,FALSE),"")</f>
        <v/>
      </c>
      <c r="I69" s="47" t="str">
        <f>IF(ISNUMBER(MATCH($C69,'[1]Scheduling Worksheet'!$G$1:$G$65536,0)),VLOOKUP($C69,'[1]Scheduling Worksheet'!$G$1:$X$65536,17,FALSE),"")</f>
        <v/>
      </c>
      <c r="J69" s="47" t="str">
        <f>IF(ISNUMBER(MATCH($C69,'[1]Scheduling Worksheet'!$H$1:$H$65536,0)),VLOOKUP($C69,'[1]Scheduling Worksheet'!$H$1:$X$65536,16,FALSE),"")</f>
        <v/>
      </c>
      <c r="K69" s="47" t="str">
        <f>IF(ISNUMBER(MATCH($C69,'[1]Scheduling Worksheet'!$I$1:$I$65536,0)),VLOOKUP($C69,'[1]Scheduling Worksheet'!$I$1:$X$65536,15,FALSE),"")</f>
        <v>5:00-Lector</v>
      </c>
      <c r="L69" s="47" t="str">
        <f>IF(ISNUMBER(MATCH($C69,'[1]Scheduling Worksheet'!$J$1:$J$65536,0)),VLOOKUP($C69,'[1]Scheduling Worksheet'!$J$1:$X$65536,14,FALSE),"")</f>
        <v/>
      </c>
      <c r="M69" s="102"/>
      <c r="N69" s="49"/>
      <c r="O69"/>
      <c r="P69" s="55" t="str">
        <f>$B69</f>
        <v>5,</v>
      </c>
      <c r="Q69" s="9" t="str">
        <f>$C69</f>
        <v>Mahoney, Robert</v>
      </c>
      <c r="R69" s="54" t="str">
        <f>IF(ISNUMBER(MATCH($C69,'[1]Scheduling Worksheet'!$K$1:$K$65536,0)),VLOOKUP($C69,'[1]Scheduling Worksheet'!$K$1:$X$65536,13,FALSE),"")</f>
        <v/>
      </c>
      <c r="S69" s="47" t="str">
        <f>IF(ISNUMBER(MATCH($C69,'[1]Scheduling Worksheet'!$L$1:$L$65536,0)),VLOOKUP($C69,'[1]Scheduling Worksheet'!$L$1:$X$65536,12,FALSE),"")</f>
        <v/>
      </c>
      <c r="T69" s="47" t="str">
        <f>IF(ISNUMBER(MATCH($C69,'[1]Scheduling Worksheet'!$M$1:$M$65536,0)),VLOOKUP($C69,'[1]Scheduling Worksheet'!$M$1:$X$65536,11,FALSE),"")</f>
        <v/>
      </c>
      <c r="U69" s="47" t="str">
        <f>IF(ISNUMBER(MATCH($C69,'[1]Scheduling Worksheet'!$N$1:$N$65536,0)),VLOOKUP($C69,'[1]Scheduling Worksheet'!$N$1:$X$65536,10,FALSE),"")</f>
        <v>5:00-Lector</v>
      </c>
      <c r="V69" s="47" t="str">
        <f>IF(ISNUMBER(MATCH($C69,'[1]Scheduling Worksheet'!$O$1:$O$65536,0)),VLOOKUP($C69,'[1]Scheduling Worksheet'!$O$1:$X$65536,9,FALSE),"")</f>
        <v/>
      </c>
      <c r="W69" s="51" t="str">
        <f>IF(ISNUMBER(MATCH($C69,'[1]Scheduling Worksheet'!$P$1:$P$65536,0)),VLOOKUP($C69,'[1]Scheduling Worksheet'!$P$1:$X$65536,8,FALSE),"")</f>
        <v/>
      </c>
      <c r="X69" s="51" t="str">
        <f>IF(ISNUMBER(MATCH($C69,'[1]Scheduling Worksheet'!$Q$1:$Q$65536,0)),VLOOKUP($C69,'[1]Scheduling Worksheet'!$Q$1:$X$65536,7,FALSE),"")</f>
        <v>5:00-Lector</v>
      </c>
      <c r="Y69" s="47" t="str">
        <f>IF(ISNUMBER(MATCH($C69,'[1]Scheduling Worksheet'!$R$1:$R$65536,0)),VLOOKUP($C69,'[1]Scheduling Worksheet'!$R$1:$X$65536,6,FALSE),"")</f>
        <v/>
      </c>
      <c r="Z69" s="47" t="str">
        <f>IF(ISNUMBER(MATCH($C69,'[1]Scheduling Worksheet'!$S$1:$S$65536,0)),VLOOKUP($C69,'[1]Scheduling Worksheet'!$S$1:$X$65536,5,FALSE),"")</f>
        <v>5:00-Lector</v>
      </c>
      <c r="AA69" s="47" t="str">
        <f>IF(ISNUMBER(MATCH($C69,'[1]Scheduling Worksheet'!$T$1:$T$65536,0)),VLOOKUP($C69,'[1]Scheduling Worksheet'!$T$1:$X$65536,4,FALSE),"")</f>
        <v/>
      </c>
      <c r="AB69" s="47" t="str">
        <f>IF(ISNUMBER(MATCH($C69,'[1]Scheduling Worksheet'!$U$1:$U$65536,0)),VLOOKUP($C69,'[1]Scheduling Worksheet'!$U$1:$X$65536,3,FALSE),"")</f>
        <v/>
      </c>
      <c r="AC69" s="53" t="str">
        <f>IF(ISNUMBER(MATCH($C69,'[1]Scheduling Worksheet'!$V$1:$V$65536,0)),VLOOKUP($C69,'[1]Scheduling Worksheet'!$V$1:$X$65536,3,FALSE),"")</f>
        <v/>
      </c>
      <c r="AD69" s="18"/>
      <c r="AE69" s="33"/>
      <c r="AF69" s="25" t="str">
        <f>$C69</f>
        <v>Mahoney, Robert</v>
      </c>
      <c r="AG69" s="51" t="str">
        <f>$B69</f>
        <v>5,</v>
      </c>
      <c r="AH69" s="43" t="str">
        <f>IF(ISNUMBER(MATCH($C69,[2]LECTORS!$D$1:$D$65546,0)),VLOOKUP($C69,[2]LECTORS!$D$1:$Q$65546,7,FALSE),"")</f>
        <v>512-773-8022</v>
      </c>
      <c r="AI69" s="26" t="str">
        <f>IF($AJ69="y",IF(ISNUMBER(MATCH($C69,[2]LECTORS!$D$1:$D$65546,0)),VLOOKUP($C69,[2]LECTORS!$D$1:$Q$65546,6,FALSE),""),"")</f>
        <v>rmahoney8154@outlook.com</v>
      </c>
      <c r="AJ69" s="27" t="s">
        <v>45</v>
      </c>
      <c r="AK69" s="16">
        <f>COUNTIF($E69:$AE69,"*-Lector")</f>
        <v>5</v>
      </c>
      <c r="AL69" s="14">
        <f>IF(ISNUMBER(MATCH($C69,[2]LECTORS!$D$1:$D$65546,0)),VLOOKUP($C69,[2]LECTORS!$D$1:$Q$65546,12,FALSE),"")</f>
        <v>8</v>
      </c>
      <c r="AM69" s="16">
        <f>COUNTIF($E69:$AE69,"*-EM")+AK69</f>
        <v>5</v>
      </c>
      <c r="AN69" s="13">
        <f>IF(ISNUMBER(MATCH($C69,[2]LECTORS!$D$1:$D$65546,0)),VLOOKUP($C69,[2]LECTORS!$D$1:$S$65546,14,FALSE),"")</f>
        <v>0</v>
      </c>
      <c r="AO69" s="14">
        <f>IF(ISNUMBER(MATCH($C69,[2]LECTORS!$D$1:$D$65546,0)),VLOOKUP($C69,[2]LECTORS!$D$1:$S$65546,15,FALSE),"")</f>
        <v>0</v>
      </c>
      <c r="AP69" s="14">
        <f>IF(ISNUMBER(MATCH($C69,[2]LECTORS!$D$1:$D$65546,0)),VLOOKUP($C69,[2]LECTORS!$D$1:$S$65546,16,FALSE),"")</f>
        <v>0</v>
      </c>
      <c r="AQ69" s="14" t="str">
        <f>IF(ISNUMBER(MATCH($C69,[2]LECTORS!$D$1:$D$65546,0)),VLOOKUP($C69,[2]LECTORS!$D$1:$Q$65546,6,FALSE),"")</f>
        <v>rmahoney8154@outlook.com</v>
      </c>
      <c r="AR69" s="2"/>
      <c r="AS69" s="2"/>
      <c r="BA69" s="4" t="str">
        <f>IF($AN69="EM",$B69,"LEC")</f>
        <v>LEC</v>
      </c>
    </row>
    <row r="70" spans="1:53" s="4" customFormat="1" ht="19.95" customHeight="1" x14ac:dyDescent="0.25">
      <c r="A70" s="76" t="str">
        <f>_xlfn.XLOOKUP(C70,[2]LECTORS!$D:$D,[2]LECTORS!$Q:$Q,"")</f>
        <v>EM</v>
      </c>
      <c r="B70" s="63" t="str">
        <f>IF(ISNUMBER(MATCH($C70,[2]LECTORS!$D$1:$D$65546,0)),VLOOKUP($C70,[2]LECTORS!$D$1:$Q$65546,11,FALSE),"")</f>
        <v>5, 9:30</v>
      </c>
      <c r="C70" s="99" t="s">
        <v>41</v>
      </c>
      <c r="D70" s="103" t="str">
        <f>IF(ISNUMBER(MATCH($C70,'[1]Scheduling Worksheet'!$B$1:$B$65536,0)),VLOOKUP($C70,'[1]Scheduling Worksheet'!$B$1:$X$65536,22,FALSE),"")</f>
        <v/>
      </c>
      <c r="E70" s="47" t="str">
        <f>IF(ISNUMBER(MATCH($C70,'[1]Scheduling Worksheet'!$C$1:$C$65536,0)),VLOOKUP($C70,'[1]Scheduling Worksheet'!$C$1:$X$65536,21,FALSE),"")</f>
        <v>5:00-Lector</v>
      </c>
      <c r="F70" s="47" t="str">
        <f>IF(ISNUMBER(MATCH($C70,'[1]Scheduling Worksheet'!$D$1:$D$65536,0)),VLOOKUP($C70,'[1]Scheduling Worksheet'!$D$1:$X$65536,20,FALSE),"")</f>
        <v>5:00-EM</v>
      </c>
      <c r="G70" s="48" t="str">
        <f>IF(ISNUMBER(MATCH($C70,'[1]Scheduling Worksheet'!$E$1:$E$65536,0)),VLOOKUP($C70,'[1]Scheduling Worksheet'!$E$1:$X$65536,19,FALSE),"")</f>
        <v>5:00-EM</v>
      </c>
      <c r="H70" s="51" t="str">
        <f>IF(ISNUMBER(MATCH($C70,'[1]Scheduling Worksheet'!$F$1:$F$65536,0)),VLOOKUP($C70,'[1]Scheduling Worksheet'!$F$1:$X$65536,19,FALSE),"")</f>
        <v/>
      </c>
      <c r="I70" s="48" t="str">
        <f>IF(ISNUMBER(MATCH($C70,'[1]Scheduling Worksheet'!$G$1:$G$65536,0)),VLOOKUP($C70,'[1]Scheduling Worksheet'!$G$1:$X$65536,17,FALSE),"")</f>
        <v/>
      </c>
      <c r="J70" s="47" t="str">
        <f>IF(ISNUMBER(MATCH($C70,'[1]Scheduling Worksheet'!$H$1:$H$65536,0)),VLOOKUP($C70,'[1]Scheduling Worksheet'!$H$1:$X$65536,16,FALSE),"")</f>
        <v>5:00-EM</v>
      </c>
      <c r="K70" s="47" t="str">
        <f>IF(ISNUMBER(MATCH($C70,'[1]Scheduling Worksheet'!$I$1:$I$65536,0)),VLOOKUP($C70,'[1]Scheduling Worksheet'!$I$1:$X$65536,15,FALSE),"")</f>
        <v/>
      </c>
      <c r="L70" s="48" t="str">
        <f>IF(ISNUMBER(MATCH($C70,'[1]Scheduling Worksheet'!$J$1:$J$65536,0)),VLOOKUP($C70,'[1]Scheduling Worksheet'!$J$1:$X$65536,14,FALSE),"")</f>
        <v>5:00-Lector</v>
      </c>
      <c r="M70" s="102"/>
      <c r="N70" s="49"/>
      <c r="O70"/>
      <c r="P70" s="55" t="str">
        <f>$B70</f>
        <v>5, 9:30</v>
      </c>
      <c r="Q70" s="9" t="str">
        <f>$C70</f>
        <v>Bardeleben, Brittany</v>
      </c>
      <c r="R70" s="54" t="str">
        <f>IF(ISNUMBER(MATCH($C70,'[1]Scheduling Worksheet'!$K$1:$K$65536,0)),VLOOKUP($C70,'[1]Scheduling Worksheet'!$K$1:$X$65536,13,FALSE),"")</f>
        <v/>
      </c>
      <c r="S70" s="47" t="str">
        <f>IF(ISNUMBER(MATCH($C70,'[1]Scheduling Worksheet'!$L$1:$L$65536,0)),VLOOKUP($C70,'[1]Scheduling Worksheet'!$L$1:$X$65536,12,FALSE),"")</f>
        <v>5:00-EM</v>
      </c>
      <c r="T70" s="47" t="str">
        <f>IF(ISNUMBER(MATCH($C70,'[1]Scheduling Worksheet'!$M$1:$M$65536,0)),VLOOKUP($C70,'[1]Scheduling Worksheet'!$M$1:$X$65536,11,FALSE),"")</f>
        <v>5:00-Lector</v>
      </c>
      <c r="U70" s="47" t="str">
        <f>IF(ISNUMBER(MATCH($C70,'[1]Scheduling Worksheet'!$N$1:$N$65536,0)),VLOOKUP($C70,'[1]Scheduling Worksheet'!$N$1:$X$65536,10,FALSE),"")</f>
        <v/>
      </c>
      <c r="V70" s="47" t="str">
        <f>IF(ISNUMBER(MATCH($C70,'[1]Scheduling Worksheet'!$O$1:$O$65536,0)),VLOOKUP($C70,'[1]Scheduling Worksheet'!$O$1:$X$65536,9,FALSE),"")</f>
        <v>5:00-EM</v>
      </c>
      <c r="W70" s="51" t="str">
        <f>IF(ISNUMBER(MATCH($C70,'[1]Scheduling Worksheet'!$P$1:$P$65536,0)),VLOOKUP($C70,'[1]Scheduling Worksheet'!$P$1:$X$65536,8,FALSE),"")</f>
        <v>5:00-EM</v>
      </c>
      <c r="X70" s="64" t="str">
        <f>IF(ISNUMBER(MATCH($C70,'[1]Scheduling Worksheet'!$Q$1:$Q$65536,0)),VLOOKUP($C70,'[1]Scheduling Worksheet'!$Q$1:$X$65536,7,FALSE),"")</f>
        <v>5:00-Lector</v>
      </c>
      <c r="Y70" s="47" t="str">
        <f>IF(ISNUMBER(MATCH($C70,'[1]Scheduling Worksheet'!$R$1:$R$65536,0)),VLOOKUP($C70,'[1]Scheduling Worksheet'!$R$1:$X$65536,6,FALSE),"")</f>
        <v/>
      </c>
      <c r="Z70" s="48" t="str">
        <f>IF(ISNUMBER(MATCH($C70,'[1]Scheduling Worksheet'!$S$1:$S$65536,0)),VLOOKUP($C70,'[1]Scheduling Worksheet'!$S$1:$X$65536,5,FALSE),"")</f>
        <v/>
      </c>
      <c r="AA70" s="47" t="str">
        <f>IF(ISNUMBER(MATCH($C70,'[1]Scheduling Worksheet'!$T$1:$T$65536,0)),VLOOKUP($C70,'[1]Scheduling Worksheet'!$T$1:$X$65536,4,FALSE),"")</f>
        <v/>
      </c>
      <c r="AB70" s="47" t="str">
        <f>IF(ISNUMBER(MATCH($C70,'[1]Scheduling Worksheet'!$U$1:$U$65536,0)),VLOOKUP($C70,'[1]Scheduling Worksheet'!$U$1:$X$65536,3,FALSE),"")</f>
        <v/>
      </c>
      <c r="AC70" s="53" t="str">
        <f>IF(ISNUMBER(MATCH($C70,'[1]Scheduling Worksheet'!$V$1:$V$65536,0)),VLOOKUP($C70,'[1]Scheduling Worksheet'!$V$1:$X$65536,3,FALSE),"")</f>
        <v/>
      </c>
      <c r="AD70" s="18"/>
      <c r="AE70" s="33"/>
      <c r="AF70" s="25" t="str">
        <f>$C70</f>
        <v>Bardeleben, Brittany</v>
      </c>
      <c r="AG70" s="51" t="str">
        <f>$B70</f>
        <v>5, 9:30</v>
      </c>
      <c r="AH70" s="43" t="str">
        <f>IF(ISNUMBER(MATCH($C70,[2]LECTORS!$D$1:$D$65546,0)),VLOOKUP($C70,[2]LECTORS!$D$1:$Q$65546,7,FALSE),"")</f>
        <v>512-779-9683</v>
      </c>
      <c r="AI70" s="26" t="str">
        <f>IF($AJ70="y",IF(ISNUMBER(MATCH($C70,[2]LECTORS!$D$1:$D$65546,0)),VLOOKUP($C70,[2]LECTORS!$D$1:$Q$65546,6,FALSE),""),"")</f>
        <v>bratcarter93@hotmail.com</v>
      </c>
      <c r="AJ70" s="27" t="s">
        <v>45</v>
      </c>
      <c r="AK70" s="16">
        <f>COUNTIF($E70:$AE70,"*-Lector")</f>
        <v>4</v>
      </c>
      <c r="AL70" s="14" t="str">
        <f>IF(ISNUMBER(MATCH($C70,[2]LECTORS!$D$1:$D$65546,0)),VLOOKUP($C70,[2]LECTORS!$D$1:$Q$65546,12,FALSE),"")</f>
        <v>8</v>
      </c>
      <c r="AM70" s="16">
        <f>COUNTIF($E70:$AE70,"*-EM")+AK70</f>
        <v>10</v>
      </c>
      <c r="AN70" s="13" t="str">
        <f>IF(ISNUMBER(MATCH($C70,[2]LECTORS!$D$1:$D$65546,0)),VLOOKUP($C70,[2]LECTORS!$D$1:$S$65546,14,FALSE),"")</f>
        <v>EM</v>
      </c>
      <c r="AO70" s="14">
        <f>IF(ISNUMBER(MATCH($C70,[2]LECTORS!$D$1:$D$65546,0)),VLOOKUP($C70,[2]LECTORS!$D$1:$S$65546,15,FALSE),"")</f>
        <v>0</v>
      </c>
      <c r="AP70" s="14" t="str">
        <f>IF(ISNUMBER(MATCH($C70,[2]LECTORS!$D$1:$D$65546,0)),VLOOKUP($C70,[2]LECTORS!$D$1:$S$65546,16,FALSE),"")</f>
        <v>(formerly Brittany Mueller)</v>
      </c>
      <c r="AQ70" s="14" t="str">
        <f>IF(ISNUMBER(MATCH($C70,[2]LECTORS!$D$1:$D$65546,0)),VLOOKUP($C70,[2]LECTORS!$D$1:$Q$65546,6,FALSE),"")</f>
        <v>bratcarter93@hotmail.com</v>
      </c>
      <c r="AR70" s="2"/>
      <c r="AS70" s="2"/>
      <c r="BA70" s="4" t="str">
        <f>IF($AN70="EM",$B70,"LEC")</f>
        <v>5, 9:30</v>
      </c>
    </row>
    <row r="71" spans="1:53" s="4" customFormat="1" ht="19.95" customHeight="1" x14ac:dyDescent="0.25">
      <c r="A71" s="76">
        <f>_xlfn.XLOOKUP(C71,[2]LECTORS!$D:$D,[2]LECTORS!$Q:$Q,"")</f>
        <v>0</v>
      </c>
      <c r="B71" s="63" t="str">
        <f>IF(ISNUMBER(MATCH($C71,[2]LECTORS!$D$1:$D$65546,0)),VLOOKUP($C71,[2]LECTORS!$D$1:$Q$65546,11,FALSE),"")</f>
        <v>5, 9:30, 11:15,</v>
      </c>
      <c r="C71" s="101" t="s">
        <v>82</v>
      </c>
      <c r="D71" s="103" t="str">
        <f>IF(ISNUMBER(MATCH($C71,'[1]Scheduling Worksheet'!$B$1:$B$65536,0)),VLOOKUP($C71,'[1]Scheduling Worksheet'!$B$1:$X$65536,22,FALSE),"")</f>
        <v/>
      </c>
      <c r="E71" s="48" t="str">
        <f>IF(ISNUMBER(MATCH($C71,'[1]Scheduling Worksheet'!$C$1:$C$65536,0)),VLOOKUP($C71,'[1]Scheduling Worksheet'!$C$1:$X$65536,21,FALSE),"")</f>
        <v/>
      </c>
      <c r="F71" s="47" t="str">
        <f>IF(ISNUMBER(MATCH($C71,'[1]Scheduling Worksheet'!$D$1:$D$65536,0)),VLOOKUP($C71,'[1]Scheduling Worksheet'!$D$1:$X$65536,20,FALSE),"")</f>
        <v>5:00-Lector</v>
      </c>
      <c r="G71" s="47" t="str">
        <f>IF(ISNUMBER(MATCH($C71,'[1]Scheduling Worksheet'!$E$1:$E$65536,0)),VLOOKUP($C71,'[1]Scheduling Worksheet'!$E$1:$X$65536,19,FALSE),"")</f>
        <v/>
      </c>
      <c r="H71" s="47" t="str">
        <f>IF(ISNUMBER(MATCH($C71,'[1]Scheduling Worksheet'!$F$1:$F$65536,0)),VLOOKUP($C71,'[1]Scheduling Worksheet'!$F$1:$X$65536,19,FALSE),"")</f>
        <v/>
      </c>
      <c r="I71" s="48" t="str">
        <f>IF(ISNUMBER(MATCH($C71,'[1]Scheduling Worksheet'!$G$1:$G$65536,0)),VLOOKUP($C71,'[1]Scheduling Worksheet'!$G$1:$X$65536,17,FALSE),"")</f>
        <v/>
      </c>
      <c r="J71" s="47" t="str">
        <f>IF(ISNUMBER(MATCH($C71,'[1]Scheduling Worksheet'!$H$1:$H$65536,0)),VLOOKUP($C71,'[1]Scheduling Worksheet'!$H$1:$X$65536,16,FALSE),"")</f>
        <v>5:00-Lector</v>
      </c>
      <c r="K71" s="47" t="str">
        <f>IF(ISNUMBER(MATCH($C71,'[1]Scheduling Worksheet'!$I$1:$I$65536,0)),VLOOKUP($C71,'[1]Scheduling Worksheet'!$I$1:$X$65536,15,FALSE),"")</f>
        <v/>
      </c>
      <c r="L71" s="48" t="str">
        <f>IF(ISNUMBER(MATCH($C71,'[1]Scheduling Worksheet'!$J$1:$J$65536,0)),VLOOKUP($C71,'[1]Scheduling Worksheet'!$J$1:$X$65536,14,FALSE),"")</f>
        <v>5:00-Lector</v>
      </c>
      <c r="M71" s="102"/>
      <c r="N71" s="49"/>
      <c r="O71"/>
      <c r="P71" s="55" t="str">
        <f>$B71</f>
        <v>5, 9:30, 11:15,</v>
      </c>
      <c r="Q71" s="9" t="str">
        <f>$C71</f>
        <v>Streit, Emma</v>
      </c>
      <c r="R71" s="110" t="str">
        <f>IF(ISNUMBER(MATCH($C71,'[1]Scheduling Worksheet'!$K$1:$K$65536,0)),VLOOKUP($C71,'[1]Scheduling Worksheet'!$K$1:$X$65536,13,FALSE),"")</f>
        <v/>
      </c>
      <c r="S71" s="47" t="str">
        <f>IF(ISNUMBER(MATCH($C71,'[1]Scheduling Worksheet'!$L$1:$L$65536,0)),VLOOKUP($C71,'[1]Scheduling Worksheet'!$L$1:$X$65536,12,FALSE),"")</f>
        <v/>
      </c>
      <c r="T71" s="48" t="str">
        <f>IF(ISNUMBER(MATCH($C71,'[1]Scheduling Worksheet'!$M$1:$M$65536,0)),VLOOKUP($C71,'[1]Scheduling Worksheet'!$M$1:$X$65536,11,FALSE),"")</f>
        <v/>
      </c>
      <c r="U71" s="48" t="str">
        <f>IF(ISNUMBER(MATCH($C71,'[1]Scheduling Worksheet'!$N$1:$N$65536,0)),VLOOKUP($C71,'[1]Scheduling Worksheet'!$N$1:$X$65536,10,FALSE),"")</f>
        <v/>
      </c>
      <c r="V71" s="47" t="str">
        <f>IF(ISNUMBER(MATCH($C71,'[1]Scheduling Worksheet'!$O$1:$O$65536,0)),VLOOKUP($C71,'[1]Scheduling Worksheet'!$O$1:$X$65536,9,FALSE),"")</f>
        <v/>
      </c>
      <c r="W71" s="51" t="str">
        <f>IF(ISNUMBER(MATCH($C71,'[1]Scheduling Worksheet'!$P$1:$P$65536,0)),VLOOKUP($C71,'[1]Scheduling Worksheet'!$P$1:$X$65536,8,FALSE),"")</f>
        <v>5:00-Lector</v>
      </c>
      <c r="X71" s="51" t="str">
        <f>IF(ISNUMBER(MATCH($C71,'[1]Scheduling Worksheet'!$Q$1:$Q$65536,0)),VLOOKUP($C71,'[1]Scheduling Worksheet'!$Q$1:$X$65536,7,FALSE),"")</f>
        <v/>
      </c>
      <c r="Y71" s="47" t="str">
        <f>IF(ISNUMBER(MATCH($C71,'[1]Scheduling Worksheet'!$R$1:$R$65536,0)),VLOOKUP($C71,'[1]Scheduling Worksheet'!$R$1:$X$65536,6,FALSE),"")</f>
        <v>5:00-Lector</v>
      </c>
      <c r="Z71" s="48" t="str">
        <f>IF(ISNUMBER(MATCH($C71,'[1]Scheduling Worksheet'!$S$1:$S$65536,0)),VLOOKUP($C71,'[1]Scheduling Worksheet'!$S$1:$X$65536,5,FALSE),"")</f>
        <v/>
      </c>
      <c r="AA71" s="47" t="str">
        <f>IF(ISNUMBER(MATCH($C71,'[1]Scheduling Worksheet'!$T$1:$T$65536,0)),VLOOKUP($C71,'[1]Scheduling Worksheet'!$T$1:$X$65536,4,FALSE),"")</f>
        <v/>
      </c>
      <c r="AB71" s="47" t="str">
        <f>IF(ISNUMBER(MATCH($C71,'[1]Scheduling Worksheet'!$U$1:$U$65536,0)),VLOOKUP($C71,'[1]Scheduling Worksheet'!$U$1:$X$65536,3,FALSE),"")</f>
        <v/>
      </c>
      <c r="AC71" s="53" t="str">
        <f>IF(ISNUMBER(MATCH($C71,'[1]Scheduling Worksheet'!$V$1:$V$65536,0)),VLOOKUP($C71,'[1]Scheduling Worksheet'!$V$1:$X$65536,3,FALSE),"")</f>
        <v/>
      </c>
      <c r="AD71" s="18"/>
      <c r="AE71" s="33"/>
      <c r="AF71" s="25" t="str">
        <f>$C71</f>
        <v>Streit, Emma</v>
      </c>
      <c r="AG71" s="51" t="str">
        <f>$B71</f>
        <v>5, 9:30, 11:15,</v>
      </c>
      <c r="AH71" s="43" t="str">
        <f>IF(ISNUMBER(MATCH($C71,[2]LECTORS!$D$1:$D$65546,0)),VLOOKUP($C71,[2]LECTORS!$D$1:$Q$65546,7,FALSE),"")</f>
        <v>404-578-9621</v>
      </c>
      <c r="AI71" s="26" t="str">
        <f>IF($AJ71="y",IF(ISNUMBER(MATCH($C71,[2]LECTORS!$D$1:$D$65546,0)),VLOOKUP($C71,[2]LECTORS!$D$1:$Q$65546,6,FALSE),""),"")</f>
        <v>emmagstreit@gmail.com</v>
      </c>
      <c r="AJ71" s="27" t="s">
        <v>45</v>
      </c>
      <c r="AK71" s="16">
        <f>COUNTIF($E71:$AE71,"*-Lector")</f>
        <v>5</v>
      </c>
      <c r="AL71" s="14" t="str">
        <f>IF(ISNUMBER(MATCH($C71,[2]LECTORS!$D$1:$D$65546,0)),VLOOKUP($C71,[2]LECTORS!$D$1:$Q$65546,12,FALSE),"")</f>
        <v>s</v>
      </c>
      <c r="AM71" s="16">
        <f>COUNTIF($E71:$AE71,"*-EM")+AK71</f>
        <v>5</v>
      </c>
      <c r="AN71" s="13">
        <f>IF(ISNUMBER(MATCH($C71,[2]LECTORS!$D$1:$D$65546,0)),VLOOKUP($C71,[2]LECTORS!$D$1:$S$65546,14,FALSE),"")</f>
        <v>0</v>
      </c>
      <c r="AO71" s="14">
        <f>IF(ISNUMBER(MATCH($C71,[2]LECTORS!$D$1:$D$65546,0)),VLOOKUP($C71,[2]LECTORS!$D$1:$S$65546,15,FALSE),"")</f>
        <v>0</v>
      </c>
      <c r="AP71" s="14">
        <f>IF(ISNUMBER(MATCH($C71,[2]LECTORS!$D$1:$D$65546,0)),VLOOKUP($C71,[2]LECTORS!$D$1:$S$65546,16,FALSE),"")</f>
        <v>0</v>
      </c>
      <c r="AQ71" s="14" t="str">
        <f>IF(ISNUMBER(MATCH($C71,[2]LECTORS!$D$1:$D$65546,0)),VLOOKUP($C71,[2]LECTORS!$D$1:$Q$65546,6,FALSE),"")</f>
        <v>emmagstreit@gmail.com</v>
      </c>
      <c r="AR71" s="2"/>
      <c r="AS71" s="2"/>
      <c r="BA71" s="4" t="str">
        <f>IF($AN71="EM",$B71,"LEC")</f>
        <v>LEC</v>
      </c>
    </row>
    <row r="72" spans="1:53" s="4" customFormat="1" ht="19.95" customHeight="1" x14ac:dyDescent="0.25">
      <c r="A72" s="76" t="str">
        <f>_xlfn.XLOOKUP(C72,[2]LECTORS!$D:$D,[2]LECTORS!$Q:$Q,"")</f>
        <v>EM, Sacristan</v>
      </c>
      <c r="B72" s="43" t="str">
        <f>IF(ISNUMBER(MATCH($C72,[2]LECTORS!$D$1:$D$65546,0)),VLOOKUP($C72,[2]LECTORS!$D$1:$Q$65546,11,FALSE),"")</f>
        <v>5, Vg</v>
      </c>
      <c r="C72" s="99" t="s">
        <v>10</v>
      </c>
      <c r="D72" s="103" t="str">
        <f>IF(ISNUMBER(MATCH($C72,'[1]Scheduling Worksheet'!$B$1:$B$65536,0)),VLOOKUP($C72,'[1]Scheduling Worksheet'!$B$1:$X$65536,22,FALSE),"")</f>
        <v>5:00-Lector</v>
      </c>
      <c r="E72" s="47" t="str">
        <f>IF(ISNUMBER(MATCH($C72,'[1]Scheduling Worksheet'!$C$1:$C$65536,0)),VLOOKUP($C72,'[1]Scheduling Worksheet'!$C$1:$X$65536,21,FALSE),"")</f>
        <v>5:00-EM</v>
      </c>
      <c r="F72" s="47" t="str">
        <f>IF(ISNUMBER(MATCH($C72,'[1]Scheduling Worksheet'!$D$1:$D$65536,0)),VLOOKUP($C72,'[1]Scheduling Worksheet'!$D$1:$X$65536,20,FALSE),"")</f>
        <v/>
      </c>
      <c r="G72" s="47" t="str">
        <f>IF(ISNUMBER(MATCH($C72,'[1]Scheduling Worksheet'!$E$1:$E$65536,0)),VLOOKUP($C72,'[1]Scheduling Worksheet'!$E$1:$X$65536,19,FALSE),"")</f>
        <v/>
      </c>
      <c r="H72" s="47" t="str">
        <f>IF(ISNUMBER(MATCH($C72,'[1]Scheduling Worksheet'!$F$1:$F$65536,0)),VLOOKUP($C72,'[1]Scheduling Worksheet'!$F$1:$X$65536,19,FALSE),"")</f>
        <v/>
      </c>
      <c r="I72" s="47" t="str">
        <f>IF(ISNUMBER(MATCH($C72,'[1]Scheduling Worksheet'!$G$1:$G$65536,0)),VLOOKUP($C72,'[1]Scheduling Worksheet'!$G$1:$X$65536,17,FALSE),"")</f>
        <v>5:00-Lector</v>
      </c>
      <c r="J72" s="47" t="str">
        <f>IF(ISNUMBER(MATCH($C72,'[1]Scheduling Worksheet'!$H$1:$H$65536,0)),VLOOKUP($C72,'[1]Scheduling Worksheet'!$H$1:$X$65536,16,FALSE),"")</f>
        <v>5:00-EM</v>
      </c>
      <c r="K72" s="47" t="str">
        <f>IF(ISNUMBER(MATCH($C72,'[1]Scheduling Worksheet'!$I$1:$I$65536,0)),VLOOKUP($C72,'[1]Scheduling Worksheet'!$I$1:$X$65536,15,FALSE),"")</f>
        <v/>
      </c>
      <c r="L72" s="47" t="str">
        <f>IF(ISNUMBER(MATCH($C72,'[1]Scheduling Worksheet'!$J$1:$J$65536,0)),VLOOKUP($C72,'[1]Scheduling Worksheet'!$J$1:$X$65536,14,FALSE),"")</f>
        <v>5:00-EM</v>
      </c>
      <c r="M72" s="102"/>
      <c r="N72" s="49"/>
      <c r="O72"/>
      <c r="P72" s="55" t="str">
        <f>$B72</f>
        <v>5, Vg</v>
      </c>
      <c r="Q72" s="9" t="str">
        <f>$C72</f>
        <v>Rockwell, Dorcas</v>
      </c>
      <c r="R72" s="54" t="str">
        <f>IF(ISNUMBER(MATCH($C72,'[1]Scheduling Worksheet'!$K$1:$K$65536,0)),VLOOKUP($C72,'[1]Scheduling Worksheet'!$K$1:$X$65536,13,FALSE),"")</f>
        <v>5:00-Lector</v>
      </c>
      <c r="S72" s="47" t="str">
        <f>IF(ISNUMBER(MATCH($C72,'[1]Scheduling Worksheet'!$L$1:$L$65536,0)),VLOOKUP($C72,'[1]Scheduling Worksheet'!$L$1:$X$65536,12,FALSE),"")</f>
        <v/>
      </c>
      <c r="T72" s="47" t="str">
        <f>IF(ISNUMBER(MATCH($C72,'[1]Scheduling Worksheet'!$M$1:$M$65536,0)),VLOOKUP($C72,'[1]Scheduling Worksheet'!$M$1:$X$65536,11,FALSE),"")</f>
        <v>5:00-EM</v>
      </c>
      <c r="U72" s="47" t="str">
        <f>IF(ISNUMBER(MATCH($C72,'[1]Scheduling Worksheet'!$N$1:$N$65536,0)),VLOOKUP($C72,'[1]Scheduling Worksheet'!$N$1:$X$65536,10,FALSE),"")</f>
        <v>5:00-EM</v>
      </c>
      <c r="V72" s="47" t="str">
        <f>IF(ISNUMBER(MATCH($C72,'[1]Scheduling Worksheet'!$O$1:$O$65536,0)),VLOOKUP($C72,'[1]Scheduling Worksheet'!$O$1:$X$65536,9,FALSE),"")</f>
        <v>5:00-Lector</v>
      </c>
      <c r="W72" s="51" t="str">
        <f>IF(ISNUMBER(MATCH($C72,'[1]Scheduling Worksheet'!$P$1:$P$65536,0)),VLOOKUP($C72,'[1]Scheduling Worksheet'!$P$1:$X$65536,8,FALSE),"")</f>
        <v/>
      </c>
      <c r="X72" s="51" t="str">
        <f>IF(ISNUMBER(MATCH($C72,'[1]Scheduling Worksheet'!$Q$1:$Q$65536,0)),VLOOKUP($C72,'[1]Scheduling Worksheet'!$Q$1:$X$65536,7,FALSE),"")</f>
        <v>5:00-EM</v>
      </c>
      <c r="Y72" s="47" t="str">
        <f>IF(ISNUMBER(MATCH($C72,'[1]Scheduling Worksheet'!$R$1:$R$65536,0)),VLOOKUP($C72,'[1]Scheduling Worksheet'!$R$1:$X$65536,6,FALSE),"")</f>
        <v>5:00-EM</v>
      </c>
      <c r="Z72" s="47" t="str">
        <f>IF(ISNUMBER(MATCH($C72,'[1]Scheduling Worksheet'!$S$1:$S$65536,0)),VLOOKUP($C72,'[1]Scheduling Worksheet'!$S$1:$X$65536,5,FALSE),"")</f>
        <v>5:00-Lector</v>
      </c>
      <c r="AA72" s="47" t="str">
        <f>IF(ISNUMBER(MATCH($C72,'[1]Scheduling Worksheet'!$T$1:$T$65536,0)),VLOOKUP($C72,'[1]Scheduling Worksheet'!$T$1:$X$65536,4,FALSE),"")</f>
        <v/>
      </c>
      <c r="AB72" s="47" t="str">
        <f>IF(ISNUMBER(MATCH($C72,'[1]Scheduling Worksheet'!$U$1:$U$65536,0)),VLOOKUP($C72,'[1]Scheduling Worksheet'!$U$1:$X$65536,3,FALSE),"")</f>
        <v/>
      </c>
      <c r="AC72" s="53" t="str">
        <f>IF(ISNUMBER(MATCH($C72,'[1]Scheduling Worksheet'!$V$1:$V$65536,0)),VLOOKUP($C72,'[1]Scheduling Worksheet'!$V$1:$X$65536,3,FALSE),"")</f>
        <v/>
      </c>
      <c r="AD72" s="18"/>
      <c r="AE72" s="33"/>
      <c r="AF72" s="25" t="str">
        <f>$C72</f>
        <v>Rockwell, Dorcas</v>
      </c>
      <c r="AG72" s="51" t="str">
        <f>$B72</f>
        <v>5, Vg</v>
      </c>
      <c r="AH72" s="43" t="str">
        <f>IF(ISNUMBER(MATCH($C72,[2]LECTORS!$D$1:$D$65546,0)),VLOOKUP($C72,[2]LECTORS!$D$1:$Q$65546,7,FALSE),"")</f>
        <v>512-282-4283</v>
      </c>
      <c r="AI72" s="26" t="str">
        <f>IF($AJ72="y",IF(ISNUMBER(MATCH($C72,[2]LECTORS!$D$1:$D$65546,0)),VLOOKUP($C72,[2]LECTORS!$D$1:$Q$65546,6,FALSE),""),"")</f>
        <v/>
      </c>
      <c r="AJ72" s="27"/>
      <c r="AK72" s="16">
        <f>COUNTIF($E72:$AE72,"*-Lector")</f>
        <v>4</v>
      </c>
      <c r="AL72" s="14">
        <f>IF(ISNUMBER(MATCH($C72,[2]LECTORS!$D$1:$D$65546,0)),VLOOKUP($C72,[2]LECTORS!$D$1:$Q$65546,12,FALSE),"")</f>
        <v>8</v>
      </c>
      <c r="AM72" s="16">
        <f>COUNTIF($E72:$AE72,"*-EM")+AK72</f>
        <v>11</v>
      </c>
      <c r="AN72" s="13" t="str">
        <f>IF(ISNUMBER(MATCH($C72,[2]LECTORS!$D$1:$D$65546,0)),VLOOKUP($C72,[2]LECTORS!$D$1:$S$65546,14,FALSE),"")</f>
        <v>EM, Sacristan</v>
      </c>
      <c r="AO72" s="14">
        <f>IF(ISNUMBER(MATCH($C72,[2]LECTORS!$D$1:$D$65546,0)),VLOOKUP($C72,[2]LECTORS!$D$1:$S$65546,15,FALSE),"")</f>
        <v>0</v>
      </c>
      <c r="AP72" s="14">
        <f>IF(ISNUMBER(MATCH($C72,[2]LECTORS!$D$1:$D$65546,0)),VLOOKUP($C72,[2]LECTORS!$D$1:$S$65546,16,FALSE),"")</f>
        <v>0</v>
      </c>
      <c r="AQ72" s="14" t="str">
        <f>IF(ISNUMBER(MATCH($C72,[2]LECTORS!$D$1:$D$65546,0)),VLOOKUP($C72,[2]LECTORS!$D$1:$Q$65546,6,FALSE),"")</f>
        <v>lilajaneisabelle@yahoo.com</v>
      </c>
      <c r="AR72" s="2"/>
      <c r="AS72" s="2"/>
      <c r="BA72" s="4" t="str">
        <f>IF($AN72="EM",$B72,"LEC")</f>
        <v>LEC</v>
      </c>
    </row>
    <row r="73" spans="1:53" s="4" customFormat="1" ht="19.95" customHeight="1" x14ac:dyDescent="0.3">
      <c r="A73" s="76" t="str">
        <f>_xlfn.XLOOKUP(C73,[2]LECTORS!$D:$D,[2]LECTORS!$A:$A,"")</f>
        <v>New-HF-all ok</v>
      </c>
      <c r="B73" s="63" t="str">
        <f>IF(ISNUMBER(MATCH($C73,[2]LECTORS!$D$1:$D$65546,0)),VLOOKUP($C73,[2]LECTORS!$D$1:$Q$65546,11,FALSE),"")</f>
        <v>5, Vg, or any English</v>
      </c>
      <c r="C73" s="152" t="s">
        <v>102</v>
      </c>
      <c r="D73" s="103" t="str">
        <f>IF(ISNUMBER(MATCH($C73,'[1]Scheduling Worksheet'!$B$1:$B$65536,0)),VLOOKUP($C73,'[1]Scheduling Worksheet'!$B$1:$X$65536,22,FALSE),"")</f>
        <v/>
      </c>
      <c r="E73" s="47" t="str">
        <f>IF(ISNUMBER(MATCH($C73,'[1]Scheduling Worksheet'!$C$1:$C$65536,0)),VLOOKUP($C73,'[1]Scheduling Worksheet'!$C$1:$X$65536,21,FALSE),"")</f>
        <v/>
      </c>
      <c r="F73" s="47" t="str">
        <f>IF(ISNUMBER(MATCH($C73,'[1]Scheduling Worksheet'!$D$1:$D$65536,0)),VLOOKUP($C73,'[1]Scheduling Worksheet'!$D$1:$X$65536,20,FALSE),"")</f>
        <v>5:00-Lector</v>
      </c>
      <c r="G73" s="47" t="str">
        <f>IF(ISNUMBER(MATCH($C73,'[1]Scheduling Worksheet'!$E$1:$E$65536,0)),VLOOKUP($C73,'[1]Scheduling Worksheet'!$E$1:$X$65536,19,FALSE),"")</f>
        <v/>
      </c>
      <c r="H73" s="47" t="str">
        <f>IF(ISNUMBER(MATCH($C73,'[1]Scheduling Worksheet'!$F$1:$F$65536,0)),VLOOKUP($C73,'[1]Scheduling Worksheet'!$F$1:$X$65536,19,FALSE),"")</f>
        <v/>
      </c>
      <c r="I73" s="47" t="str">
        <f>IF(ISNUMBER(MATCH($C73,'[1]Scheduling Worksheet'!$G$1:$G$65536,0)),VLOOKUP($C73,'[1]Scheduling Worksheet'!$G$1:$X$65536,17,FALSE),"")</f>
        <v/>
      </c>
      <c r="J73" s="47" t="str">
        <f>IF(ISNUMBER(MATCH($C73,'[1]Scheduling Worksheet'!$H$1:$H$65536,0)),VLOOKUP($C73,'[1]Scheduling Worksheet'!$H$1:$X$65536,16,FALSE),"")</f>
        <v>5:00-Lector</v>
      </c>
      <c r="K73" s="47" t="str">
        <f>IF(ISNUMBER(MATCH($C73,'[1]Scheduling Worksheet'!$I$1:$I$65536,0)),VLOOKUP($C73,'[1]Scheduling Worksheet'!$I$1:$X$65536,15,FALSE),"")</f>
        <v/>
      </c>
      <c r="L73" s="150" t="str">
        <f>IF(ISNUMBER(MATCH($C73,'[1]Scheduling Worksheet'!$J$1:$J$65536,0)),VLOOKUP($C73,'[1]Scheduling Worksheet'!$J$1:$X$65536,14,FALSE),"")</f>
        <v/>
      </c>
      <c r="M73" s="102"/>
      <c r="N73" s="49"/>
      <c r="O73"/>
      <c r="P73" s="55" t="str">
        <f>$B73</f>
        <v>5, Vg, or any English</v>
      </c>
      <c r="Q73" s="9" t="str">
        <f>$C73</f>
        <v>Oldmixion, Douglas</v>
      </c>
      <c r="R73" s="110" t="str">
        <f>IF(ISNUMBER(MATCH($C73,'[1]Scheduling Worksheet'!$K$1:$K$65536,0)),VLOOKUP($C73,'[1]Scheduling Worksheet'!$K$1:$X$65536,13,FALSE),"")</f>
        <v/>
      </c>
      <c r="S73" s="47" t="str">
        <f>IF(ISNUMBER(MATCH($C73,'[1]Scheduling Worksheet'!$L$1:$L$65536,0)),VLOOKUP($C73,'[1]Scheduling Worksheet'!$L$1:$X$65536,12,FALSE),"")</f>
        <v>5:00-Lector</v>
      </c>
      <c r="T73" s="47" t="str">
        <f>IF(ISNUMBER(MATCH($C73,'[1]Scheduling Worksheet'!$M$1:$M$65536,0)),VLOOKUP($C73,'[1]Scheduling Worksheet'!$M$1:$X$65536,11,FALSE),"")</f>
        <v/>
      </c>
      <c r="U73" s="47" t="str">
        <f>IF(ISNUMBER(MATCH($C73,'[1]Scheduling Worksheet'!$N$1:$N$65536,0)),VLOOKUP($C73,'[1]Scheduling Worksheet'!$N$1:$X$65536,10,FALSE),"")</f>
        <v>5:00-Lector</v>
      </c>
      <c r="V73" s="47" t="str">
        <f>IF(ISNUMBER(MATCH($C73,'[1]Scheduling Worksheet'!$O$1:$O$65536,0)),VLOOKUP($C73,'[1]Scheduling Worksheet'!$O$1:$X$65536,9,FALSE),"")</f>
        <v/>
      </c>
      <c r="W73" s="51" t="str">
        <f>IF(ISNUMBER(MATCH($C73,'[1]Scheduling Worksheet'!$P$1:$P$65536,0)),VLOOKUP($C73,'[1]Scheduling Worksheet'!$P$1:$X$65536,8,FALSE),"")</f>
        <v>5:00-Lector</v>
      </c>
      <c r="X73" s="51" t="str">
        <f>IF(ISNUMBER(MATCH($C73,'[1]Scheduling Worksheet'!$Q$1:$Q$65536,0)),VLOOKUP($C73,'[1]Scheduling Worksheet'!$Q$1:$X$65536,7,FALSE),"")</f>
        <v/>
      </c>
      <c r="Y73" s="47" t="str">
        <f>IF(ISNUMBER(MATCH($C73,'[1]Scheduling Worksheet'!$R$1:$R$65536,0)),VLOOKUP($C73,'[1]Scheduling Worksheet'!$R$1:$X$65536,6,FALSE),"")</f>
        <v/>
      </c>
      <c r="Z73" s="48" t="str">
        <f>IF(ISNUMBER(MATCH($C73,'[1]Scheduling Worksheet'!$S$1:$S$65536,0)),VLOOKUP($C73,'[1]Scheduling Worksheet'!$S$1:$X$65536,5,FALSE),"")</f>
        <v/>
      </c>
      <c r="AA73" s="47" t="str">
        <f>IF(ISNUMBER(MATCH($C73,'[1]Scheduling Worksheet'!$T$1:$T$65536,0)),VLOOKUP($C73,'[1]Scheduling Worksheet'!$T$1:$X$65536,4,FALSE),"")</f>
        <v/>
      </c>
      <c r="AB73" s="47" t="str">
        <f>IF(ISNUMBER(MATCH(#REF!,'[1]Scheduling Worksheet'!$U$1:$U$65536,0)),VLOOKUP(#REF!,'[1]Scheduling Worksheet'!$U$1:$X$65536,3,FALSE),"")</f>
        <v/>
      </c>
      <c r="AC73" s="53" t="str">
        <f>IF(ISNUMBER(MATCH(#REF!,'[1]Scheduling Worksheet'!$V$1:$V$65536,0)),VLOOKUP(#REF!,'[1]Scheduling Worksheet'!$V$1:$X$65536,3,FALSE),"")</f>
        <v/>
      </c>
      <c r="AD73" s="18"/>
      <c r="AE73" s="33"/>
      <c r="AF73" s="25" t="str">
        <f>$C73</f>
        <v>Oldmixion, Douglas</v>
      </c>
      <c r="AG73" s="51" t="str">
        <f>$B73</f>
        <v>5, Vg, or any English</v>
      </c>
      <c r="AH73" s="43" t="str">
        <f>IF(ISNUMBER(MATCH($C73,[2]LECTORS!$D$1:$D$65546,0)),VLOOKUP($C73,[2]LECTORS!$D$1:$Q$65546,7,FALSE),"")</f>
        <v>512-415-6960</v>
      </c>
      <c r="AI73" s="26" t="str">
        <f>IF($AJ73="y",IF(ISNUMBER(MATCH($C73,[2]LECTORS!$D$1:$D$65546,0)),VLOOKUP($C73,[2]LECTORS!$D$1:$Q$65546,6,FALSE),""),"")</f>
        <v>deo@austin.rr.com deo1958@gmail.com</v>
      </c>
      <c r="AJ73" s="27" t="s">
        <v>45</v>
      </c>
      <c r="AK73" s="16">
        <f>COUNTIF($E73:$AE73,"*-Lector")</f>
        <v>5</v>
      </c>
      <c r="AL73" s="14">
        <f>IF(ISNUMBER(MATCH($C73,[2]LECTORS!$D$1:$D$65546,0)),VLOOKUP($C73,[2]LECTORS!$D$1:$Q$65546,12,FALSE),"")</f>
        <v>0</v>
      </c>
      <c r="AM73" s="16">
        <f>COUNTIF($E73:$AE73,"*-EM")+AK73</f>
        <v>5</v>
      </c>
      <c r="AN73" s="13">
        <f>IF(ISNUMBER(MATCH($C73,[2]LECTORS!$D$1:$D$65546,0)),VLOOKUP($C73,[2]LECTORS!$D$1:$S$65546,14,FALSE),"")</f>
        <v>0</v>
      </c>
      <c r="AO73" s="14">
        <f>IF(ISNUMBER(MATCH($C73,[2]LECTORS!$D$1:$D$65546,0)),VLOOKUP($C73,[2]LECTORS!$D$1:$S$65546,15,FALSE),"")</f>
        <v>0</v>
      </c>
      <c r="AP73" s="14">
        <f>IF(ISNUMBER(MATCH($C73,[2]LECTORS!$D$1:$D$65546,0)),VLOOKUP($C73,[2]LECTORS!$D$1:$S$65546,16,FALSE),"")</f>
        <v>0</v>
      </c>
      <c r="AQ73" s="14" t="str">
        <f>IF(ISNUMBER(MATCH($C73,[2]LECTORS!$D$1:$D$65546,0)),VLOOKUP($C73,[2]LECTORS!$D$1:$Q$65546,6,FALSE),"")</f>
        <v>deo@austin.rr.com deo1958@gmail.com</v>
      </c>
      <c r="AR73" s="2"/>
      <c r="AS73" s="2"/>
      <c r="BA73" s="4" t="str">
        <f>IF($AN73="EM",$B73,"LEC")</f>
        <v>LEC</v>
      </c>
    </row>
    <row r="74" spans="1:53" s="189" customFormat="1" ht="4.8" customHeight="1" x14ac:dyDescent="0.3">
      <c r="A74" s="167"/>
      <c r="B74" s="168"/>
      <c r="C74" s="169"/>
      <c r="D74" s="170"/>
      <c r="E74" s="171"/>
      <c r="F74" s="171"/>
      <c r="G74" s="172"/>
      <c r="H74" s="171"/>
      <c r="I74" s="171"/>
      <c r="J74" s="171"/>
      <c r="K74" s="171"/>
      <c r="L74" s="172"/>
      <c r="M74" s="173"/>
      <c r="N74" s="174"/>
      <c r="O74" s="175"/>
      <c r="P74" s="176"/>
      <c r="Q74" s="177"/>
      <c r="R74" s="170"/>
      <c r="S74" s="172"/>
      <c r="T74" s="172"/>
      <c r="U74" s="172"/>
      <c r="V74" s="172"/>
      <c r="W74" s="178"/>
      <c r="X74" s="178"/>
      <c r="Y74" s="172"/>
      <c r="Z74" s="172"/>
      <c r="AA74" s="172"/>
      <c r="AB74" s="172"/>
      <c r="AC74" s="179"/>
      <c r="AD74" s="180"/>
      <c r="AE74" s="181"/>
      <c r="AF74" s="182"/>
      <c r="AG74" s="178"/>
      <c r="AH74" s="168"/>
      <c r="AI74" s="183"/>
      <c r="AJ74" s="184"/>
      <c r="AK74" s="185"/>
      <c r="AL74" s="186"/>
      <c r="AM74" s="185"/>
      <c r="AN74" s="187"/>
      <c r="AO74" s="186"/>
      <c r="AP74" s="186"/>
      <c r="AQ74" s="186"/>
      <c r="AR74" s="188"/>
      <c r="AS74" s="188"/>
    </row>
    <row r="75" spans="1:53" s="4" customFormat="1" ht="19.95" customHeight="1" x14ac:dyDescent="0.25">
      <c r="A75" s="76">
        <f>_xlfn.XLOOKUP(C75,[2]LECTORS!$D:$D,[2]LECTORS!$Q:$Q,"")</f>
        <v>0</v>
      </c>
      <c r="B75" s="43" t="str">
        <f>IF(ISNUMBER(MATCH($C75,[2]LECTORS!$D$1:$D$65546,0)),VLOOKUP($C75,[2]LECTORS!$D$1:$Q$65546,11,FALSE),"")</f>
        <v>any English</v>
      </c>
      <c r="C75" s="26" t="s">
        <v>84</v>
      </c>
      <c r="D75" s="103" t="str">
        <f>IF(ISNUMBER(MATCH($C75,'[1]Scheduling Worksheet'!$B$1:$B$65536,0)),VLOOKUP($C75,'[1]Scheduling Worksheet'!$B$1:$X$65536,22,FALSE),"")</f>
        <v/>
      </c>
      <c r="E75" s="52" t="str">
        <f>IF(ISNUMBER(MATCH($C75,'[1]Scheduling Worksheet'!$C$1:$C$65536,0)),VLOOKUP($C75,'[1]Scheduling Worksheet'!$C$1:$X$65536,21,FALSE),"")</f>
        <v/>
      </c>
      <c r="F75" s="52" t="str">
        <f>IF(ISNUMBER(MATCH($C75,'[1]Scheduling Worksheet'!$D$1:$D$65536,0)),VLOOKUP($C75,'[1]Scheduling Worksheet'!$D$1:$X$65536,20,FALSE),"")</f>
        <v/>
      </c>
      <c r="G75" s="47" t="str">
        <f>IF(ISNUMBER(MATCH($C75,'[1]Scheduling Worksheet'!$E$1:$E$65536,0)),VLOOKUP($C75,'[1]Scheduling Worksheet'!$E$1:$X$65536,19,FALSE),"")</f>
        <v/>
      </c>
      <c r="H75" s="52" t="str">
        <f>IF(ISNUMBER(MATCH($C75,'[1]Scheduling Worksheet'!$F$1:$F$65536,0)),VLOOKUP($C75,'[1]Scheduling Worksheet'!$F$1:$X$65536,19,FALSE),"")</f>
        <v/>
      </c>
      <c r="I75" s="52" t="str">
        <f>IF(ISNUMBER(MATCH($C75,'[1]Scheduling Worksheet'!$G$1:$G$65536,0)),VLOOKUP($C75,'[1]Scheduling Worksheet'!$G$1:$X$65536,17,FALSE),"")</f>
        <v/>
      </c>
      <c r="J75" s="52" t="str">
        <f>IF(ISNUMBER(MATCH($C75,'[1]Scheduling Worksheet'!$H$1:$H$65536,0)),VLOOKUP($C75,'[1]Scheduling Worksheet'!$H$1:$X$65536,16,FALSE),"")</f>
        <v/>
      </c>
      <c r="K75" s="52" t="str">
        <f>IF(ISNUMBER(MATCH($C75,'[1]Scheduling Worksheet'!$I$1:$I$65536,0)),VLOOKUP($C75,'[1]Scheduling Worksheet'!$I$1:$X$65536,15,FALSE),"")</f>
        <v/>
      </c>
      <c r="L75" s="47" t="str">
        <f>IF(ISNUMBER(MATCH($C75,'[1]Scheduling Worksheet'!$J$1:$J$65536,0)),VLOOKUP($C75,'[1]Scheduling Worksheet'!$J$1:$X$65536,14,FALSE),"")</f>
        <v/>
      </c>
      <c r="M75" s="102"/>
      <c r="N75" s="49"/>
      <c r="O75"/>
      <c r="P75" s="55" t="str">
        <f t="shared" ref="P75:P83" si="28">$B75</f>
        <v>any English</v>
      </c>
      <c r="Q75" s="9" t="str">
        <f t="shared" ref="Q75:Q83" si="29">$C75</f>
        <v>Mosing, Abigail</v>
      </c>
      <c r="R75" s="54" t="str">
        <f>IF(ISNUMBER(MATCH($C75,'[1]Scheduling Worksheet'!$K$1:$K$65536,0)),VLOOKUP($C75,'[1]Scheduling Worksheet'!$K$1:$X$65536,13,FALSE),"")</f>
        <v/>
      </c>
      <c r="S75" s="47" t="str">
        <f>IF(ISNUMBER(MATCH($C75,'[1]Scheduling Worksheet'!$L$1:$L$65536,0)),VLOOKUP($C75,'[1]Scheduling Worksheet'!$L$1:$X$65536,12,FALSE),"")</f>
        <v/>
      </c>
      <c r="T75" s="47" t="str">
        <f>IF(ISNUMBER(MATCH($C75,'[1]Scheduling Worksheet'!$M$1:$M$65536,0)),VLOOKUP($C75,'[1]Scheduling Worksheet'!$M$1:$X$65536,11,FALSE),"")</f>
        <v/>
      </c>
      <c r="U75" s="47" t="str">
        <f>IF(ISNUMBER(MATCH($C75,'[1]Scheduling Worksheet'!$N$1:$N$65536,0)),VLOOKUP($C75,'[1]Scheduling Worksheet'!$N$1:$X$65536,10,FALSE),"")</f>
        <v/>
      </c>
      <c r="V75" s="47" t="str">
        <f>IF(ISNUMBER(MATCH($C75,'[1]Scheduling Worksheet'!$O$1:$O$65536,0)),VLOOKUP($C75,'[1]Scheduling Worksheet'!$O$1:$X$65536,9,FALSE),"")</f>
        <v/>
      </c>
      <c r="W75" s="51" t="str">
        <f>IF(ISNUMBER(MATCH($C75,'[1]Scheduling Worksheet'!$P$1:$P$65536,0)),VLOOKUP($C75,'[1]Scheduling Worksheet'!$P$1:$X$65536,8,FALSE),"")</f>
        <v/>
      </c>
      <c r="X75" s="51" t="str">
        <f>IF(ISNUMBER(MATCH($C75,'[1]Scheduling Worksheet'!$Q$1:$Q$65536,0)),VLOOKUP($C75,'[1]Scheduling Worksheet'!$Q$1:$X$65536,7,FALSE),"")</f>
        <v/>
      </c>
      <c r="Y75" s="47" t="str">
        <f>IF(ISNUMBER(MATCH($C75,'[1]Scheduling Worksheet'!$R$1:$R$65536,0)),VLOOKUP($C75,'[1]Scheduling Worksheet'!$R$1:$X$65536,6,FALSE),"")</f>
        <v/>
      </c>
      <c r="Z75" s="47" t="str">
        <f>IF(ISNUMBER(MATCH($C75,'[1]Scheduling Worksheet'!$S$1:$S$65536,0)),VLOOKUP($C75,'[1]Scheduling Worksheet'!$S$1:$X$65536,5,FALSE),"")</f>
        <v/>
      </c>
      <c r="AA75" s="47" t="str">
        <f>IF(ISNUMBER(MATCH($C75,'[1]Scheduling Worksheet'!$T$1:$T$65536,0)),VLOOKUP($C75,'[1]Scheduling Worksheet'!$T$1:$X$65536,4,FALSE),"")</f>
        <v/>
      </c>
      <c r="AB75" s="47" t="str">
        <f>IF(ISNUMBER(MATCH($C75,'[1]Scheduling Worksheet'!$U$1:$U$65536,0)),VLOOKUP($C75,'[1]Scheduling Worksheet'!$U$1:$X$65536,3,FALSE),"")</f>
        <v/>
      </c>
      <c r="AC75" s="53" t="str">
        <f>IF(ISNUMBER(MATCH($C75,'[1]Scheduling Worksheet'!$V$1:$V$65536,0)),VLOOKUP($C75,'[1]Scheduling Worksheet'!$V$1:$X$65536,3,FALSE),"")</f>
        <v/>
      </c>
      <c r="AD75" s="18"/>
      <c r="AE75" s="33"/>
      <c r="AF75" s="25" t="str">
        <f t="shared" ref="AF75:AF83" si="30">$C75</f>
        <v>Mosing, Abigail</v>
      </c>
      <c r="AG75" s="51" t="str">
        <f t="shared" ref="AG75:AG83" si="31">$B75</f>
        <v>any English</v>
      </c>
      <c r="AH75" s="43" t="str">
        <f>IF(ISNUMBER(MATCH($C75,[2]LECTORS!$D$1:$D$65546,0)),VLOOKUP($C75,[2]LECTORS!$D$1:$Q$65546,7,FALSE),"")</f>
        <v>512-694-4580</v>
      </c>
      <c r="AI75" s="26" t="str">
        <f>IF($AJ75="y",IF(ISNUMBER(MATCH($C75,[2]LECTORS!$D$1:$D$65546,0)),VLOOKUP($C75,[2]LECTORS!$D$1:$Q$65546,6,FALSE),""),"")</f>
        <v>abby.mosing@gmail.com</v>
      </c>
      <c r="AJ75" s="27" t="s">
        <v>45</v>
      </c>
      <c r="AK75" s="16">
        <f t="shared" ref="AK75:AK83" si="32">COUNTIF($E75:$AE75,"*-Lector")</f>
        <v>0</v>
      </c>
      <c r="AL75" s="14" t="str">
        <f>IF(ISNUMBER(MATCH($C75,[2]LECTORS!$D$1:$D$65546,0)),VLOOKUP($C75,[2]LECTORS!$D$1:$Q$65546,12,FALSE),"")</f>
        <v>s</v>
      </c>
      <c r="AM75" s="16">
        <f t="shared" ref="AM75:AM83" si="33">COUNTIF($E75:$AE75,"*-EM")+AK75</f>
        <v>0</v>
      </c>
      <c r="AN75" s="13">
        <f>IF(ISNUMBER(MATCH($C75,[2]LECTORS!$D$1:$D$65546,0)),VLOOKUP($C75,[2]LECTORS!$D$1:$S$65546,14,FALSE),"")</f>
        <v>0</v>
      </c>
      <c r="AO75" s="14">
        <f>IF(ISNUMBER(MATCH($C75,[2]LECTORS!$D$1:$D$65546,0)),VLOOKUP($C75,[2]LECTORS!$D$1:$S$65546,15,FALSE),"")</f>
        <v>0</v>
      </c>
      <c r="AP75" s="14">
        <f>IF(ISNUMBER(MATCH($C75,[2]LECTORS!$D$1:$D$65546,0)),VLOOKUP($C75,[2]LECTORS!$D$1:$S$65546,16,FALSE),"")</f>
        <v>0</v>
      </c>
      <c r="AQ75" s="14" t="str">
        <f>IF(ISNUMBER(MATCH($C75,[2]LECTORS!$D$1:$D$65546,0)),VLOOKUP($C75,[2]LECTORS!$D$1:$Q$65546,6,FALSE),"")</f>
        <v>abby.mosing@gmail.com</v>
      </c>
      <c r="AR75" s="2"/>
      <c r="AS75" s="2"/>
      <c r="BA75" s="4" t="str">
        <f t="shared" ref="BA75:BA83" si="34">IF($AN75="EM",$B75,"LEC")</f>
        <v>LEC</v>
      </c>
    </row>
    <row r="76" spans="1:53" s="4" customFormat="1" ht="19.95" customHeight="1" x14ac:dyDescent="0.3">
      <c r="A76" s="76" t="str">
        <f>_xlfn.XLOOKUP(C76,[2]LECTORS!$D:$D,[2]LECTORS!$A:$A,"")</f>
        <v>Active</v>
      </c>
      <c r="B76" s="63" t="str">
        <f>IF(ISNUMBER(MATCH($C76,[2]LECTORS!$D$1:$D$65546,0)),VLOOKUP($C76,[2]LECTORS!$D$1:$Q$65546,11,FALSE),"")</f>
        <v>Vg, 5, or any English</v>
      </c>
      <c r="C76" s="148" t="s">
        <v>103</v>
      </c>
      <c r="D76" s="103" t="str">
        <f>IF(ISNUMBER(MATCH($C76,'[1]Scheduling Worksheet'!$B$1:$B$65536,0)),VLOOKUP($C76,'[1]Scheduling Worksheet'!$B$1:$X$65536,22,FALSE),"")</f>
        <v>Vg-Lector</v>
      </c>
      <c r="E76" s="47" t="str">
        <f>IF(ISNUMBER(MATCH($C76,'[1]Scheduling Worksheet'!$C$1:$C$65536,0)),VLOOKUP($C76,'[1]Scheduling Worksheet'!$C$1:$X$65536,21,FALSE),"")</f>
        <v/>
      </c>
      <c r="F76" s="47" t="str">
        <f>IF(ISNUMBER(MATCH($C76,'[1]Scheduling Worksheet'!$D$1:$D$65536,0)),VLOOKUP($C76,'[1]Scheduling Worksheet'!$D$1:$X$65536,20,FALSE),"")</f>
        <v/>
      </c>
      <c r="G76" s="47" t="str">
        <f>IF(ISNUMBER(MATCH($C76,'[1]Scheduling Worksheet'!$E$1:$E$65536,0)),VLOOKUP($C76,'[1]Scheduling Worksheet'!$E$1:$X$65536,19,FALSE),"")</f>
        <v>Vg-Lector</v>
      </c>
      <c r="H76" s="47" t="str">
        <f>IF(ISNUMBER(MATCH($C76,'[1]Scheduling Worksheet'!$F$1:$F$65536,0)),VLOOKUP($C76,'[1]Scheduling Worksheet'!$F$1:$X$65536,19,FALSE),"")</f>
        <v/>
      </c>
      <c r="I76" s="47" t="str">
        <f>IF(ISNUMBER(MATCH($C76,'[1]Scheduling Worksheet'!$G$1:$G$65536,0)),VLOOKUP($C76,'[1]Scheduling Worksheet'!$G$1:$X$65536,17,FALSE),"")</f>
        <v/>
      </c>
      <c r="J76" s="52" t="str">
        <f>IF(ISNUMBER(MATCH($C76,'[1]Scheduling Worksheet'!$H$1:$H$65536,0)),VLOOKUP($C76,'[1]Scheduling Worksheet'!$H$1:$X$65536,16,FALSE),"")</f>
        <v/>
      </c>
      <c r="K76" s="47" t="str">
        <f>IF(ISNUMBER(MATCH($C76,'[1]Scheduling Worksheet'!$I$1:$I$65536,0)),VLOOKUP($C76,'[1]Scheduling Worksheet'!$I$1:$X$65536,15,FALSE),"")</f>
        <v>Vg-Lector</v>
      </c>
      <c r="L76" s="47" t="str">
        <f>IF(ISNUMBER(MATCH($C76,'[1]Scheduling Worksheet'!$J$1:$J$65536,0)),VLOOKUP($C76,'[1]Scheduling Worksheet'!$J$1:$X$65536,14,FALSE),"")</f>
        <v/>
      </c>
      <c r="M76" s="102"/>
      <c r="N76" s="49"/>
      <c r="O76"/>
      <c r="P76" s="55" t="str">
        <f t="shared" si="28"/>
        <v>Vg, 5, or any English</v>
      </c>
      <c r="Q76" s="9" t="str">
        <f t="shared" si="29"/>
        <v>Kemp, Hal</v>
      </c>
      <c r="R76" s="54" t="str">
        <f>IF(ISNUMBER(MATCH($C76,'[1]Scheduling Worksheet'!$K$1:$K$65536,0)),VLOOKUP($C76,'[1]Scheduling Worksheet'!$K$1:$X$65536,13,FALSE),"")</f>
        <v/>
      </c>
      <c r="S76" s="47" t="str">
        <f>IF(ISNUMBER(MATCH($C76,'[1]Scheduling Worksheet'!$L$1:$L$65536,0)),VLOOKUP($C76,'[1]Scheduling Worksheet'!$L$1:$X$65536,12,FALSE),"")</f>
        <v/>
      </c>
      <c r="T76" s="47" t="str">
        <f>IF(ISNUMBER(MATCH($C76,'[1]Scheduling Worksheet'!$M$1:$M$65536,0)),VLOOKUP($C76,'[1]Scheduling Worksheet'!$M$1:$X$65536,11,FALSE),"")</f>
        <v>5:00-Lector</v>
      </c>
      <c r="U76" s="47" t="str">
        <f>IF(ISNUMBER(MATCH($C76,'[1]Scheduling Worksheet'!$N$1:$N$65536,0)),VLOOKUP($C76,'[1]Scheduling Worksheet'!$N$1:$X$65536,10,FALSE),"")</f>
        <v/>
      </c>
      <c r="V76" s="47" t="str">
        <f>IF(ISNUMBER(MATCH($C76,'[1]Scheduling Worksheet'!$O$1:$O$65536,0)),VLOOKUP($C76,'[1]Scheduling Worksheet'!$O$1:$X$65536,9,FALSE),"")</f>
        <v/>
      </c>
      <c r="W76" s="51" t="str">
        <f>IF(ISNUMBER(MATCH($C76,'[1]Scheduling Worksheet'!$P$1:$P$65536,0)),VLOOKUP($C76,'[1]Scheduling Worksheet'!$P$1:$X$65536,8,FALSE),"")</f>
        <v/>
      </c>
      <c r="X76" s="51" t="str">
        <f>IF(ISNUMBER(MATCH($C76,'[1]Scheduling Worksheet'!$Q$1:$Q$65536,0)),VLOOKUP($C76,'[1]Scheduling Worksheet'!$Q$1:$X$65536,7,FALSE),"")</f>
        <v/>
      </c>
      <c r="Y76" s="47" t="str">
        <f>IF(ISNUMBER(MATCH($C76,'[1]Scheduling Worksheet'!$R$1:$R$65536,0)),VLOOKUP($C76,'[1]Scheduling Worksheet'!$R$1:$X$65536,6,FALSE),"")</f>
        <v/>
      </c>
      <c r="Z76" s="47" t="str">
        <f>IF(ISNUMBER(MATCH($C76,'[1]Scheduling Worksheet'!$S$1:$S$65536,0)),VLOOKUP($C76,'[1]Scheduling Worksheet'!$S$1:$X$65536,5,FALSE),"")</f>
        <v>7:30-Lector</v>
      </c>
      <c r="AA76" s="47" t="str">
        <f>IF(ISNUMBER(MATCH($C76,'[1]Scheduling Worksheet'!$T$1:$T$65536,0)),VLOOKUP($C76,'[1]Scheduling Worksheet'!$T$1:$X$65536,4,FALSE),"")</f>
        <v/>
      </c>
      <c r="AB76" s="47" t="str">
        <f>IF(ISNUMBER(MATCH($C76,'[1]Scheduling Worksheet'!$U$1:$U$65536,0)),VLOOKUP($C76,'[1]Scheduling Worksheet'!$U$1:$X$65536,3,FALSE),"")</f>
        <v/>
      </c>
      <c r="AC76" s="53" t="str">
        <f>IF(ISNUMBER(MATCH($C76,'[1]Scheduling Worksheet'!$V$1:$V$65536,0)),VLOOKUP($C76,'[1]Scheduling Worksheet'!$V$1:$X$65536,3,FALSE),"")</f>
        <v/>
      </c>
      <c r="AD76" s="18"/>
      <c r="AE76" s="33"/>
      <c r="AF76" s="25" t="str">
        <f t="shared" si="30"/>
        <v>Kemp, Hal</v>
      </c>
      <c r="AG76" s="51" t="str">
        <f t="shared" si="31"/>
        <v>Vg, 5, or any English</v>
      </c>
      <c r="AH76" s="43" t="str">
        <f>IF(ISNUMBER(MATCH($C76,[2]LECTORS!$D$1:$D$65546,0)),VLOOKUP($C76,[2]LECTORS!$D$1:$Q$65546,7,FALSE),"")</f>
        <v>512-963-1964</v>
      </c>
      <c r="AI76" s="26" t="str">
        <f>IF($AJ76="y",IF(ISNUMBER(MATCH($C76,[2]LECTORS!$D$1:$D$65546,0)),VLOOKUP($C76,[2]LECTORS!$D$1:$Q$65546,6,FALSE),""),"")</f>
        <v>hakemp2000@yahoo.com</v>
      </c>
      <c r="AJ76" s="27" t="s">
        <v>45</v>
      </c>
      <c r="AK76" s="16">
        <f t="shared" si="32"/>
        <v>4</v>
      </c>
      <c r="AL76" s="14">
        <f>IF(ISNUMBER(MATCH($C76,[2]LECTORS!$D$1:$D$65546,0)),VLOOKUP($C76,[2]LECTORS!$D$1:$Q$65546,12,FALSE),"")</f>
        <v>0</v>
      </c>
      <c r="AM76" s="16">
        <f t="shared" si="33"/>
        <v>4</v>
      </c>
      <c r="AN76" s="13">
        <f>IF(ISNUMBER(MATCH($C76,[2]LECTORS!$D$1:$D$65546,0)),VLOOKUP($C76,[2]LECTORS!$D$1:$S$65546,14,FALSE),"")</f>
        <v>0</v>
      </c>
      <c r="AO76" s="14" t="str">
        <f>IF(ISNUMBER(MATCH($C76,[2]LECTORS!$D$1:$D$65546,0)),VLOOKUP($C76,[2]LECTORS!$D$1:$S$65546,15,FALSE),"")</f>
        <v>Newly Baptised 2023/04.</v>
      </c>
      <c r="AP76" s="14">
        <f>IF(ISNUMBER(MATCH($C76,[2]LECTORS!$D$1:$D$65546,0)),VLOOKUP($C76,[2]LECTORS!$D$1:$S$65546,16,FALSE),"")</f>
        <v>0</v>
      </c>
      <c r="AQ76" s="14" t="str">
        <f>IF(ISNUMBER(MATCH($C76,[2]LECTORS!$D$1:$D$65546,0)),VLOOKUP($C76,[2]LECTORS!$D$1:$Q$65546,6,FALSE),"")</f>
        <v>hakemp2000@yahoo.com</v>
      </c>
      <c r="AR76" s="2"/>
      <c r="AS76" s="2"/>
      <c r="BA76" s="4" t="str">
        <f t="shared" si="34"/>
        <v>LEC</v>
      </c>
    </row>
    <row r="77" spans="1:53" s="4" customFormat="1" ht="19.95" customHeight="1" x14ac:dyDescent="0.25">
      <c r="A77" s="76">
        <f>_xlfn.XLOOKUP(C77,[2]LECTORS!$D:$D,[2]LECTORS!$Q:$Q,"")</f>
        <v>0</v>
      </c>
      <c r="B77" s="43" t="str">
        <f>IF(ISNUMBER(MATCH($C77,[2]LECTORS!$D$1:$D$65546,0)),VLOOKUP($C77,[2]LECTORS!$D$1:$Q$65546,11,FALSE),"")</f>
        <v>9:30, 11:15, 5</v>
      </c>
      <c r="C77" s="26" t="s">
        <v>75</v>
      </c>
      <c r="D77" s="103" t="str">
        <f>IF(ISNUMBER(MATCH($C77,'[1]Scheduling Worksheet'!$B$1:$B$65536,0)),VLOOKUP($C77,'[1]Scheduling Worksheet'!$B$1:$X$65536,22,FALSE),"")</f>
        <v/>
      </c>
      <c r="E77" s="47" t="str">
        <f>IF(ISNUMBER(MATCH($C77,'[1]Scheduling Worksheet'!$C$1:$C$65536,0)),VLOOKUP($C77,'[1]Scheduling Worksheet'!$C$1:$X$65536,21,FALSE),"")</f>
        <v/>
      </c>
      <c r="F77" s="47" t="str">
        <f>IF(ISNUMBER(MATCH($C77,'[1]Scheduling Worksheet'!$D$1:$D$65536,0)),VLOOKUP($C77,'[1]Scheduling Worksheet'!$D$1:$X$65536,20,FALSE),"")</f>
        <v/>
      </c>
      <c r="G77" s="47" t="str">
        <f>IF(ISNUMBER(MATCH($C77,'[1]Scheduling Worksheet'!$E$1:$E$65536,0)),VLOOKUP($C77,'[1]Scheduling Worksheet'!$E$1:$X$65536,19,FALSE),"")</f>
        <v/>
      </c>
      <c r="H77" s="47" t="str">
        <f>IF(ISNUMBER(MATCH($C77,'[1]Scheduling Worksheet'!$F$1:$F$65536,0)),VLOOKUP($C77,'[1]Scheduling Worksheet'!$F$1:$X$65536,19,FALSE),"")</f>
        <v/>
      </c>
      <c r="I77" s="47" t="str">
        <f>IF(ISNUMBER(MATCH($C77,'[1]Scheduling Worksheet'!$G$1:$G$65536,0)),VLOOKUP($C77,'[1]Scheduling Worksheet'!$G$1:$X$65536,17,FALSE),"")</f>
        <v/>
      </c>
      <c r="J77" s="47" t="str">
        <f>IF(ISNUMBER(MATCH($C77,'[1]Scheduling Worksheet'!$H$1:$H$65536,0)),VLOOKUP($C77,'[1]Scheduling Worksheet'!$H$1:$X$65536,16,FALSE),"")</f>
        <v/>
      </c>
      <c r="K77" s="47" t="str">
        <f>IF(ISNUMBER(MATCH($C77,'[1]Scheduling Worksheet'!$I$1:$I$65536,0)),VLOOKUP($C77,'[1]Scheduling Worksheet'!$I$1:$X$65536,15,FALSE),"")</f>
        <v>9:30-Lector</v>
      </c>
      <c r="L77" s="47" t="str">
        <f>IF(ISNUMBER(MATCH($C77,'[1]Scheduling Worksheet'!$J$1:$J$65536,0)),VLOOKUP($C77,'[1]Scheduling Worksheet'!$J$1:$X$65536,14,FALSE),"")</f>
        <v/>
      </c>
      <c r="M77" s="102"/>
      <c r="N77" s="49"/>
      <c r="O77"/>
      <c r="P77" s="55" t="str">
        <f t="shared" si="28"/>
        <v>9:30, 11:15, 5</v>
      </c>
      <c r="Q77" s="9" t="str">
        <f t="shared" si="29"/>
        <v>Tucker, Cindy</v>
      </c>
      <c r="R77" s="54" t="str">
        <f>IF(ISNUMBER(MATCH($C77,'[1]Scheduling Worksheet'!$K$1:$K$65536,0)),VLOOKUP($C77,'[1]Scheduling Worksheet'!$K$1:$X$65536,13,FALSE),"")</f>
        <v/>
      </c>
      <c r="S77" s="47" t="str">
        <f>IF(ISNUMBER(MATCH($C77,'[1]Scheduling Worksheet'!$L$1:$L$65536,0)),VLOOKUP($C77,'[1]Scheduling Worksheet'!$L$1:$X$65536,12,FALSE),"")</f>
        <v/>
      </c>
      <c r="T77" s="47" t="str">
        <f>IF(ISNUMBER(MATCH($C77,'[1]Scheduling Worksheet'!$M$1:$M$65536,0)),VLOOKUP($C77,'[1]Scheduling Worksheet'!$M$1:$X$65536,11,FALSE),"")</f>
        <v/>
      </c>
      <c r="U77" s="47" t="str">
        <f>IF(ISNUMBER(MATCH($C77,'[1]Scheduling Worksheet'!$N$1:$N$65536,0)),VLOOKUP($C77,'[1]Scheduling Worksheet'!$N$1:$X$65536,10,FALSE),"")</f>
        <v/>
      </c>
      <c r="V77" s="47" t="str">
        <f>IF(ISNUMBER(MATCH($C77,'[1]Scheduling Worksheet'!$O$1:$O$65536,0)),VLOOKUP($C77,'[1]Scheduling Worksheet'!$O$1:$X$65536,9,FALSE),"")</f>
        <v/>
      </c>
      <c r="W77" s="51" t="str">
        <f>IF(ISNUMBER(MATCH($C77,'[1]Scheduling Worksheet'!$P$1:$P$65536,0)),VLOOKUP($C77,'[1]Scheduling Worksheet'!$P$1:$X$65536,8,FALSE),"")</f>
        <v/>
      </c>
      <c r="X77" s="51" t="str">
        <f>IF(ISNUMBER(MATCH($C77,'[1]Scheduling Worksheet'!$Q$1:$Q$65536,0)),VLOOKUP($C77,'[1]Scheduling Worksheet'!$Q$1:$X$65536,7,FALSE),"")</f>
        <v/>
      </c>
      <c r="Y77" s="47" t="str">
        <f>IF(ISNUMBER(MATCH($C77,'[1]Scheduling Worksheet'!$R$1:$R$65536,0)),VLOOKUP($C77,'[1]Scheduling Worksheet'!$R$1:$X$65536,6,FALSE),"")</f>
        <v/>
      </c>
      <c r="Z77" s="47" t="str">
        <f>IF(ISNUMBER(MATCH($C77,'[1]Scheduling Worksheet'!$S$1:$S$65536,0)),VLOOKUP($C77,'[1]Scheduling Worksheet'!$S$1:$X$65536,5,FALSE),"")</f>
        <v>9:30-Lector</v>
      </c>
      <c r="AA77" s="47" t="str">
        <f>IF(ISNUMBER(MATCH($C77,'[1]Scheduling Worksheet'!$T$1:$T$65536,0)),VLOOKUP($C77,'[1]Scheduling Worksheet'!$T$1:$X$65536,4,FALSE),"")</f>
        <v/>
      </c>
      <c r="AB77" s="47" t="str">
        <f>IF(ISNUMBER(MATCH($C77,'[1]Scheduling Worksheet'!$U$1:$U$65536,0)),VLOOKUP($C77,'[1]Scheduling Worksheet'!$U$1:$X$65536,3,FALSE),"")</f>
        <v/>
      </c>
      <c r="AC77" s="53" t="str">
        <f>IF(ISNUMBER(MATCH($C77,'[1]Scheduling Worksheet'!$V$1:$V$65536,0)),VLOOKUP($C77,'[1]Scheduling Worksheet'!$V$1:$X$65536,3,FALSE),"")</f>
        <v/>
      </c>
      <c r="AD77" s="18"/>
      <c r="AE77" s="33"/>
      <c r="AF77" s="25" t="str">
        <f t="shared" si="30"/>
        <v>Tucker, Cindy</v>
      </c>
      <c r="AG77" s="51" t="str">
        <f t="shared" si="31"/>
        <v>9:30, 11:15, 5</v>
      </c>
      <c r="AH77" s="43" t="str">
        <f>IF(ISNUMBER(MATCH($C77,[2]LECTORS!$D$1:$D$65546,0)),VLOOKUP($C77,[2]LECTORS!$D$1:$Q$65546,7,FALSE),"")</f>
        <v>512-731-8075</v>
      </c>
      <c r="AI77" s="26" t="str">
        <f>IF($AJ77="y",IF(ISNUMBER(MATCH($C77,[2]LECTORS!$D$1:$D$65546,0)),VLOOKUP($C77,[2]LECTORS!$D$1:$Q$65546,6,FALSE),""),"")</f>
        <v>tuckercindya@gmail.com</v>
      </c>
      <c r="AJ77" s="27" t="s">
        <v>45</v>
      </c>
      <c r="AK77" s="16">
        <f t="shared" si="32"/>
        <v>2</v>
      </c>
      <c r="AL77" s="14" t="str">
        <f>IF(ISNUMBER(MATCH($C77,[2]LECTORS!$D$1:$D$65546,0)),VLOOKUP($C77,[2]LECTORS!$D$1:$Q$65546,12,FALSE),"")</f>
        <v>s</v>
      </c>
      <c r="AM77" s="16">
        <f t="shared" si="33"/>
        <v>2</v>
      </c>
      <c r="AN77" s="13">
        <f>IF(ISNUMBER(MATCH($C77,[2]LECTORS!$D$1:$D$65546,0)),VLOOKUP($C77,[2]LECTORS!$D$1:$S$65546,14,FALSE),"")</f>
        <v>0</v>
      </c>
      <c r="AO77" s="14" t="str">
        <f>IF(ISNUMBER(MATCH($C77,[2]LECTORS!$D$1:$D$65546,0)),VLOOKUP($C77,[2]LECTORS!$D$1:$S$65546,15,FALSE),"")</f>
        <v>Only schedule as Lector</v>
      </c>
      <c r="AP77" s="14">
        <f>IF(ISNUMBER(MATCH($C77,[2]LECTORS!$D$1:$D$65546,0)),VLOOKUP($C77,[2]LECTORS!$D$1:$S$65546,16,FALSE),"")</f>
        <v>0</v>
      </c>
      <c r="AQ77" s="14" t="str">
        <f>IF(ISNUMBER(MATCH($C77,[2]LECTORS!$D$1:$D$65546,0)),VLOOKUP($C77,[2]LECTORS!$D$1:$Q$65546,6,FALSE),"")</f>
        <v>tuckercindya@gmail.com</v>
      </c>
      <c r="AR77" s="2"/>
      <c r="AS77" s="2"/>
      <c r="BA77" s="4" t="str">
        <f t="shared" si="34"/>
        <v>LEC</v>
      </c>
    </row>
    <row r="78" spans="1:53" s="4" customFormat="1" ht="19.95" customHeight="1" x14ac:dyDescent="0.25">
      <c r="A78" s="76">
        <f>_xlfn.XLOOKUP(C78,[2]LECTORS!$D:$D,[2]LECTORS!$Q:$Q,"")</f>
        <v>0</v>
      </c>
      <c r="B78" s="43" t="str">
        <f>IF(ISNUMBER(MATCH($C78,[2]LECTORS!$D$1:$D$65546,0)),VLOOKUP($C78,[2]LECTORS!$D$1:$Q$65546,11,FALSE),"")</f>
        <v>9:30, 7:30, 11:15, Vg, 5</v>
      </c>
      <c r="C78" s="11" t="s">
        <v>29</v>
      </c>
      <c r="D78" s="103" t="str">
        <f>IF(ISNUMBER(MATCH($C78,'[1]Scheduling Worksheet'!$B$1:$B$65536,0)),VLOOKUP($C78,'[1]Scheduling Worksheet'!$B$1:$X$65536,22,FALSE),"")</f>
        <v/>
      </c>
      <c r="E78" s="47" t="str">
        <f>IF(ISNUMBER(MATCH($C78,'[1]Scheduling Worksheet'!$C$1:$C$65536,0)),VLOOKUP($C78,'[1]Scheduling Worksheet'!$C$1:$X$65536,21,FALSE),"")</f>
        <v/>
      </c>
      <c r="F78" s="47" t="str">
        <f>IF(ISNUMBER(MATCH($C78,'[1]Scheduling Worksheet'!$D$1:$D$65536,0)),VLOOKUP($C78,'[1]Scheduling Worksheet'!$D$1:$X$65536,20,FALSE),"")</f>
        <v/>
      </c>
      <c r="G78" s="47" t="str">
        <f>IF(ISNUMBER(MATCH($C78,'[1]Scheduling Worksheet'!$E$1:$E$65536,0)),VLOOKUP($C78,'[1]Scheduling Worksheet'!$E$1:$X$65536,19,FALSE),"")</f>
        <v>5:00-Lector</v>
      </c>
      <c r="H78" s="47" t="str">
        <f>IF(ISNUMBER(MATCH($C78,'[1]Scheduling Worksheet'!$F$1:$F$65536,0)),VLOOKUP($C78,'[1]Scheduling Worksheet'!$F$1:$X$65536,19,FALSE),"")</f>
        <v/>
      </c>
      <c r="I78" s="51" t="str">
        <f>IF(ISNUMBER(MATCH($C78,'[1]Scheduling Worksheet'!$G$1:$G$65536,0)),VLOOKUP($C78,'[1]Scheduling Worksheet'!$G$1:$X$65536,17,FALSE),"")</f>
        <v/>
      </c>
      <c r="J78" s="47" t="str">
        <f>IF(ISNUMBER(MATCH($C78,'[1]Scheduling Worksheet'!$H$1:$H$65536,0)),VLOOKUP($C78,'[1]Scheduling Worksheet'!$H$1:$X$65536,16,FALSE),"")</f>
        <v/>
      </c>
      <c r="K78" s="47" t="str">
        <f>IF(ISNUMBER(MATCH($C78,'[1]Scheduling Worksheet'!$I$1:$I$65536,0)),VLOOKUP($C78,'[1]Scheduling Worksheet'!$I$1:$X$65536,15,FALSE),"")</f>
        <v/>
      </c>
      <c r="L78" s="47" t="str">
        <f>IF(ISNUMBER(MATCH($C78,'[1]Scheduling Worksheet'!$J$1:$J$65536,0)),VLOOKUP($C78,'[1]Scheduling Worksheet'!$J$1:$X$65536,14,FALSE),"")</f>
        <v/>
      </c>
      <c r="M78" s="102"/>
      <c r="N78" s="49"/>
      <c r="O78"/>
      <c r="P78" s="55" t="str">
        <f t="shared" si="28"/>
        <v>9:30, 7:30, 11:15, Vg, 5</v>
      </c>
      <c r="Q78" s="9" t="str">
        <f t="shared" si="29"/>
        <v>Reyes, Ellen</v>
      </c>
      <c r="R78" s="54" t="str">
        <f>IF(ISNUMBER(MATCH($C78,'[1]Scheduling Worksheet'!$K$1:$K$65536,0)),VLOOKUP($C78,'[1]Scheduling Worksheet'!$K$1:$X$65536,13,FALSE),"")</f>
        <v/>
      </c>
      <c r="S78" s="47" t="str">
        <f>IF(ISNUMBER(MATCH($C78,'[1]Scheduling Worksheet'!$L$1:$L$65536,0)),VLOOKUP($C78,'[1]Scheduling Worksheet'!$L$1:$X$65536,12,FALSE),"")</f>
        <v>9:30-Lector</v>
      </c>
      <c r="T78" s="47" t="str">
        <f>IF(ISNUMBER(MATCH($C78,'[1]Scheduling Worksheet'!$M$1:$M$65536,0)),VLOOKUP($C78,'[1]Scheduling Worksheet'!$M$1:$X$65536,11,FALSE),"")</f>
        <v/>
      </c>
      <c r="U78" s="47" t="str">
        <f>IF(ISNUMBER(MATCH($C78,'[1]Scheduling Worksheet'!$N$1:$N$65536,0)),VLOOKUP($C78,'[1]Scheduling Worksheet'!$N$1:$X$65536,10,FALSE),"")</f>
        <v/>
      </c>
      <c r="V78" s="47" t="str">
        <f>IF(ISNUMBER(MATCH($C78,'[1]Scheduling Worksheet'!$O$1:$O$65536,0)),VLOOKUP($C78,'[1]Scheduling Worksheet'!$O$1:$X$65536,9,FALSE),"")</f>
        <v/>
      </c>
      <c r="W78" s="51" t="str">
        <f>IF(ISNUMBER(MATCH($C78,'[1]Scheduling Worksheet'!$P$1:$P$65536,0)),VLOOKUP($C78,'[1]Scheduling Worksheet'!$P$1:$X$65536,8,FALSE),"")</f>
        <v/>
      </c>
      <c r="X78" s="51" t="str">
        <f>IF(ISNUMBER(MATCH($C78,'[1]Scheduling Worksheet'!$Q$1:$Q$65536,0)),VLOOKUP($C78,'[1]Scheduling Worksheet'!$Q$1:$X$65536,7,FALSE),"")</f>
        <v/>
      </c>
      <c r="Y78" s="47" t="str">
        <f>IF(ISNUMBER(MATCH($C78,'[1]Scheduling Worksheet'!$R$1:$R$65536,0)),VLOOKUP($C78,'[1]Scheduling Worksheet'!$R$1:$X$65536,6,FALSE),"")</f>
        <v/>
      </c>
      <c r="Z78" s="47" t="str">
        <f>IF(ISNUMBER(MATCH($C78,'[1]Scheduling Worksheet'!$S$1:$S$65536,0)),VLOOKUP($C78,'[1]Scheduling Worksheet'!$S$1:$X$65536,5,FALSE),"")</f>
        <v/>
      </c>
      <c r="AA78" s="47" t="str">
        <f>IF(ISNUMBER(MATCH($C78,'[1]Scheduling Worksheet'!$T$1:$T$65536,0)),VLOOKUP($C78,'[1]Scheduling Worksheet'!$T$1:$X$65536,4,FALSE),"")</f>
        <v/>
      </c>
      <c r="AB78" s="47" t="str">
        <f>IF(ISNUMBER(MATCH($C78,'[1]Scheduling Worksheet'!$U$1:$U$65536,0)),VLOOKUP($C78,'[1]Scheduling Worksheet'!$U$1:$X$65536,3,FALSE),"")</f>
        <v/>
      </c>
      <c r="AC78" s="53" t="str">
        <f>IF(ISNUMBER(MATCH($C78,'[1]Scheduling Worksheet'!$V$1:$V$65536,0)),VLOOKUP($C78,'[1]Scheduling Worksheet'!$V$1:$X$65536,3,FALSE),"")</f>
        <v/>
      </c>
      <c r="AD78" s="18"/>
      <c r="AE78" s="33"/>
      <c r="AF78" s="25" t="str">
        <f t="shared" si="30"/>
        <v>Reyes, Ellen</v>
      </c>
      <c r="AG78" s="51" t="str">
        <f t="shared" si="31"/>
        <v>9:30, 7:30, 11:15, Vg, 5</v>
      </c>
      <c r="AH78" s="43" t="str">
        <f>IF(ISNUMBER(MATCH($C78,[2]LECTORS!$D$1:$D$65546,0)),VLOOKUP($C78,[2]LECTORS!$D$1:$Q$65546,7,FALSE),"")</f>
        <v>512-293-9690</v>
      </c>
      <c r="AI78" s="26" t="str">
        <f>IF($AJ78="y",IF(ISNUMBER(MATCH($C78,[2]LECTORS!$D$1:$D$65546,0)),VLOOKUP($C78,[2]LECTORS!$D$1:$Q$65546,6,FALSE),""),"")</f>
        <v>eelnreyes@yahoo.com</v>
      </c>
      <c r="AJ78" s="27" t="s">
        <v>45</v>
      </c>
      <c r="AK78" s="16">
        <f t="shared" si="32"/>
        <v>2</v>
      </c>
      <c r="AL78" s="14">
        <f>IF(ISNUMBER(MATCH($C78,[2]LECTORS!$D$1:$D$65546,0)),VLOOKUP($C78,[2]LECTORS!$D$1:$Q$65546,12,FALSE),"")</f>
        <v>8</v>
      </c>
      <c r="AM78" s="16">
        <f t="shared" si="33"/>
        <v>2</v>
      </c>
      <c r="AN78" s="13">
        <f>IF(ISNUMBER(MATCH($C78,[2]LECTORS!$D$1:$D$65546,0)),VLOOKUP($C78,[2]LECTORS!$D$1:$S$65546,14,FALSE),"")</f>
        <v>0</v>
      </c>
      <c r="AO78" s="14" t="str">
        <f>IF(ISNUMBER(MATCH($C78,[2]LECTORS!$D$1:$D$65546,0)),VLOOKUP($C78,[2]LECTORS!$D$1:$S$65546,15,FALSE),"")</f>
        <v>Can do 7:30 once a month</v>
      </c>
      <c r="AP78" s="14">
        <f>IF(ISNUMBER(MATCH($C78,[2]LECTORS!$D$1:$D$65546,0)),VLOOKUP($C78,[2]LECTORS!$D$1:$S$65546,16,FALSE),"")</f>
        <v>0</v>
      </c>
      <c r="AQ78" s="14" t="str">
        <f>IF(ISNUMBER(MATCH($C78,[2]LECTORS!$D$1:$D$65546,0)),VLOOKUP($C78,[2]LECTORS!$D$1:$Q$65546,6,FALSE),"")</f>
        <v>eelnreyes@yahoo.com</v>
      </c>
      <c r="AR78" s="2"/>
      <c r="AS78" s="2"/>
      <c r="BA78" s="4" t="str">
        <f t="shared" si="34"/>
        <v>LEC</v>
      </c>
    </row>
    <row r="79" spans="1:53" s="4" customFormat="1" ht="19.95" customHeight="1" x14ac:dyDescent="0.25">
      <c r="A79" s="76">
        <f>_xlfn.XLOOKUP(C79,[2]LECTORS!$D:$D,[2]LECTORS!$Q:$Q,"")</f>
        <v>0</v>
      </c>
      <c r="B79" s="63" t="str">
        <f>IF(ISNUMBER(MATCH($C79,[2]LECTORS!$D$1:$D$65546,0)),VLOOKUP($C79,[2]LECTORS!$D$1:$Q$65546,11,FALSE),"")</f>
        <v>9:30, 5,</v>
      </c>
      <c r="C79" s="11" t="s">
        <v>25</v>
      </c>
      <c r="D79" s="103" t="str">
        <f>IF(ISNUMBER(MATCH($C79,'[1]Scheduling Worksheet'!$B$1:$B$65536,0)),VLOOKUP($C79,'[1]Scheduling Worksheet'!$B$1:$X$65536,22,FALSE),"")</f>
        <v/>
      </c>
      <c r="E79" s="47" t="str">
        <f>IF(ISNUMBER(MATCH($C79,'[1]Scheduling Worksheet'!$C$1:$C$65536,0)),VLOOKUP($C79,'[1]Scheduling Worksheet'!$C$1:$X$65536,21,FALSE),"")</f>
        <v/>
      </c>
      <c r="F79" s="47" t="str">
        <f>IF(ISNUMBER(MATCH($C79,'[1]Scheduling Worksheet'!$D$1:$D$65536,0)),VLOOKUP($C79,'[1]Scheduling Worksheet'!$D$1:$X$65536,20,FALSE),"")</f>
        <v/>
      </c>
      <c r="G79" s="47" t="str">
        <f>IF(ISNUMBER(MATCH($C79,'[1]Scheduling Worksheet'!$E$1:$E$65536,0)),VLOOKUP($C79,'[1]Scheduling Worksheet'!$E$1:$X$65536,19,FALSE),"")</f>
        <v/>
      </c>
      <c r="H79" s="47" t="str">
        <f>IF(ISNUMBER(MATCH($C79,'[1]Scheduling Worksheet'!$F$1:$F$65536,0)),VLOOKUP($C79,'[1]Scheduling Worksheet'!$F$1:$X$65536,19,FALSE),"")</f>
        <v/>
      </c>
      <c r="I79" s="48" t="str">
        <f>IF(ISNUMBER(MATCH($C79,'[1]Scheduling Worksheet'!$G$1:$G$65536,0)),VLOOKUP($C79,'[1]Scheduling Worksheet'!$G$1:$X$65536,17,FALSE),"")</f>
        <v/>
      </c>
      <c r="J79" s="47" t="str">
        <f>IF(ISNUMBER(MATCH($C79,'[1]Scheduling Worksheet'!$H$1:$H$65536,0)),VLOOKUP($C79,'[1]Scheduling Worksheet'!$H$1:$X$65536,16,FALSE),"")</f>
        <v/>
      </c>
      <c r="K79" s="47" t="str">
        <f>IF(ISNUMBER(MATCH($C79,'[1]Scheduling Worksheet'!$I$1:$I$65536,0)),VLOOKUP($C79,'[1]Scheduling Worksheet'!$I$1:$X$65536,15,FALSE),"")</f>
        <v>9:30-Lector</v>
      </c>
      <c r="L79" s="47" t="str">
        <f>IF(ISNUMBER(MATCH($C79,'[1]Scheduling Worksheet'!$J$1:$J$65536,0)),VLOOKUP($C79,'[1]Scheduling Worksheet'!$J$1:$X$65536,14,FALSE),"")</f>
        <v/>
      </c>
      <c r="M79" s="102"/>
      <c r="N79" s="49"/>
      <c r="O79"/>
      <c r="P79" s="55" t="str">
        <f t="shared" si="28"/>
        <v>9:30, 5,</v>
      </c>
      <c r="Q79" s="9" t="str">
        <f t="shared" si="29"/>
        <v>McCutchen, Mila Rios</v>
      </c>
      <c r="R79" s="54" t="str">
        <f>IF(ISNUMBER(MATCH($C79,'[1]Scheduling Worksheet'!$K$1:$K$65536,0)),VLOOKUP($C79,'[1]Scheduling Worksheet'!$K$1:$X$65536,13,FALSE),"")</f>
        <v/>
      </c>
      <c r="S79" s="48" t="str">
        <f>IF(ISNUMBER(MATCH($C79,'[1]Scheduling Worksheet'!$L$1:$L$65536,0)),VLOOKUP($C79,'[1]Scheduling Worksheet'!$L$1:$X$65536,12,FALSE),"")</f>
        <v/>
      </c>
      <c r="T79" s="47" t="str">
        <f>IF(ISNUMBER(MATCH($C79,'[1]Scheduling Worksheet'!$M$1:$M$65536,0)),VLOOKUP($C79,'[1]Scheduling Worksheet'!$M$1:$X$65536,11,FALSE),"")</f>
        <v/>
      </c>
      <c r="U79" s="47" t="str">
        <f>IF(ISNUMBER(MATCH($C79,'[1]Scheduling Worksheet'!$N$1:$N$65536,0)),VLOOKUP($C79,'[1]Scheduling Worksheet'!$N$1:$X$65536,10,FALSE),"")</f>
        <v/>
      </c>
      <c r="V79" s="47" t="str">
        <f>IF(ISNUMBER(MATCH($C79,'[1]Scheduling Worksheet'!$O$1:$O$65536,0)),VLOOKUP($C79,'[1]Scheduling Worksheet'!$O$1:$X$65536,9,FALSE),"")</f>
        <v/>
      </c>
      <c r="W79" s="51" t="str">
        <f>IF(ISNUMBER(MATCH($C79,'[1]Scheduling Worksheet'!$P$1:$P$65536,0)),VLOOKUP($C79,'[1]Scheduling Worksheet'!$P$1:$X$65536,8,FALSE),"")</f>
        <v/>
      </c>
      <c r="X79" s="51" t="str">
        <f>IF(ISNUMBER(MATCH($C79,'[1]Scheduling Worksheet'!$Q$1:$Q$65536,0)),VLOOKUP($C79,'[1]Scheduling Worksheet'!$Q$1:$X$65536,7,FALSE),"")</f>
        <v>9:30-Lector</v>
      </c>
      <c r="Y79" s="47" t="str">
        <f>IF(ISNUMBER(MATCH($C79,'[1]Scheduling Worksheet'!$R$1:$R$65536,0)),VLOOKUP($C79,'[1]Scheduling Worksheet'!$R$1:$X$65536,6,FALSE),"")</f>
        <v/>
      </c>
      <c r="Z79" s="47" t="str">
        <f>IF(ISNUMBER(MATCH($C79,'[1]Scheduling Worksheet'!$S$1:$S$65536,0)),VLOOKUP($C79,'[1]Scheduling Worksheet'!$S$1:$X$65536,5,FALSE),"")</f>
        <v/>
      </c>
      <c r="AA79" s="47" t="str">
        <f>IF(ISNUMBER(MATCH($C79,'[1]Scheduling Worksheet'!$T$1:$T$65536,0)),VLOOKUP($C79,'[1]Scheduling Worksheet'!$T$1:$X$65536,4,FALSE),"")</f>
        <v/>
      </c>
      <c r="AB79" s="47" t="str">
        <f>IF(ISNUMBER(MATCH($C79,'[1]Scheduling Worksheet'!$U$1:$U$65536,0)),VLOOKUP($C79,'[1]Scheduling Worksheet'!$U$1:$X$65536,3,FALSE),"")</f>
        <v/>
      </c>
      <c r="AC79" s="53" t="str">
        <f>IF(ISNUMBER(MATCH($C79,'[1]Scheduling Worksheet'!$V$1:$V$65536,0)),VLOOKUP($C79,'[1]Scheduling Worksheet'!$V$1:$X$65536,3,FALSE),"")</f>
        <v/>
      </c>
      <c r="AD79" s="18"/>
      <c r="AE79" s="33"/>
      <c r="AF79" s="25" t="str">
        <f t="shared" si="30"/>
        <v>McCutchen, Mila Rios</v>
      </c>
      <c r="AG79" s="51" t="str">
        <f t="shared" si="31"/>
        <v>9:30, 5,</v>
      </c>
      <c r="AH79" s="43" t="str">
        <f>IF(ISNUMBER(MATCH($C79,[2]LECTORS!$D$1:$D$65546,0)),VLOOKUP($C79,[2]LECTORS!$D$1:$Q$65546,7,FALSE),"")</f>
        <v>512-413-1548</v>
      </c>
      <c r="AI79" s="26" t="str">
        <f>IF($AJ79="y",IF(ISNUMBER(MATCH($C79,[2]LECTORS!$D$1:$D$65546,0)),VLOOKUP($C79,[2]LECTORS!$D$1:$Q$65546,6,FALSE),""),"")</f>
        <v>milamccutchen@gmail.com</v>
      </c>
      <c r="AJ79" s="27" t="s">
        <v>45</v>
      </c>
      <c r="AK79" s="16">
        <f t="shared" si="32"/>
        <v>2</v>
      </c>
      <c r="AL79" s="14">
        <f>IF(ISNUMBER(MATCH($C79,[2]LECTORS!$D$1:$D$65546,0)),VLOOKUP($C79,[2]LECTORS!$D$1:$Q$65546,12,FALSE),"")</f>
        <v>8</v>
      </c>
      <c r="AM79" s="16">
        <f t="shared" si="33"/>
        <v>2</v>
      </c>
      <c r="AN79" s="13">
        <f>IF(ISNUMBER(MATCH($C79,[2]LECTORS!$D$1:$D$65546,0)),VLOOKUP($C79,[2]LECTORS!$D$1:$S$65546,14,FALSE),"")</f>
        <v>0</v>
      </c>
      <c r="AO79" s="14">
        <f>IF(ISNUMBER(MATCH($C79,[2]LECTORS!$D$1:$D$65546,0)),VLOOKUP($C79,[2]LECTORS!$D$1:$S$65546,15,FALSE),"")</f>
        <v>0</v>
      </c>
      <c r="AP79" s="14">
        <f>IF(ISNUMBER(MATCH($C79,[2]LECTORS!$D$1:$D$65546,0)),VLOOKUP($C79,[2]LECTORS!$D$1:$S$65546,16,FALSE),"")</f>
        <v>0</v>
      </c>
      <c r="AQ79" s="14" t="str">
        <f>IF(ISNUMBER(MATCH($C79,[2]LECTORS!$D$1:$D$65546,0)),VLOOKUP($C79,[2]LECTORS!$D$1:$Q$65546,6,FALSE),"")</f>
        <v>milamccutchen@gmail.com</v>
      </c>
      <c r="AR79" s="2" t="s">
        <v>74</v>
      </c>
      <c r="AS79" s="2"/>
      <c r="BA79" s="4" t="str">
        <f t="shared" si="34"/>
        <v>LEC</v>
      </c>
    </row>
    <row r="80" spans="1:53" s="4" customFormat="1" ht="19.95" customHeight="1" x14ac:dyDescent="0.25">
      <c r="A80" s="76" t="str">
        <f>_xlfn.XLOOKUP(C80,[2]LECTORS!$D:$D,[2]LECTORS!$Q:$Q,"")</f>
        <v>EM</v>
      </c>
      <c r="B80" s="63" t="str">
        <f>IF(ISNUMBER(MATCH($C80,[2]LECTORS!$D$1:$D$65546,0)),VLOOKUP($C80,[2]LECTORS!$D$1:$Q$65546,11,FALSE),"")</f>
        <v>11:15, 5</v>
      </c>
      <c r="C80" s="99" t="s">
        <v>1</v>
      </c>
      <c r="D80" s="103" t="str">
        <f>IF(ISNUMBER(MATCH($C80,'[1]Scheduling Worksheet'!$B$1:$B$65536,0)),VLOOKUP($C80,'[1]Scheduling Worksheet'!$B$1:$X$65536,22,FALSE),"")</f>
        <v/>
      </c>
      <c r="E80" s="48" t="str">
        <f>IF(ISNUMBER(MATCH($C80,'[1]Scheduling Worksheet'!$C$1:$C$65536,0)),VLOOKUP($C80,'[1]Scheduling Worksheet'!$C$1:$X$65536,21,FALSE),"")</f>
        <v>11:15-Lector</v>
      </c>
      <c r="F80" s="47" t="str">
        <f>IF(ISNUMBER(MATCH($C80,'[1]Scheduling Worksheet'!$D$1:$D$65536,0)),VLOOKUP($C80,'[1]Scheduling Worksheet'!$D$1:$X$65536,20,FALSE),"")</f>
        <v/>
      </c>
      <c r="G80" s="48" t="str">
        <f>IF(ISNUMBER(MATCH($C80,'[1]Scheduling Worksheet'!$E$1:$E$65536,0)),VLOOKUP($C80,'[1]Scheduling Worksheet'!$E$1:$X$65536,19,FALSE),"")</f>
        <v/>
      </c>
      <c r="H80" s="64" t="str">
        <f>IF(ISNUMBER(MATCH($C80,'[1]Scheduling Worksheet'!$F$1:$F$65536,0)),VLOOKUP($C80,'[1]Scheduling Worksheet'!$F$1:$X$65536,19,FALSE),"")</f>
        <v/>
      </c>
      <c r="I80" s="48" t="str">
        <f>IF(ISNUMBER(MATCH($C80,'[1]Scheduling Worksheet'!$G$1:$G$65536,0)),VLOOKUP($C80,'[1]Scheduling Worksheet'!$G$1:$X$65536,17,FALSE),"")</f>
        <v/>
      </c>
      <c r="J80" s="47" t="str">
        <f>IF(ISNUMBER(MATCH($C80,'[1]Scheduling Worksheet'!$H$1:$H$65536,0)),VLOOKUP($C80,'[1]Scheduling Worksheet'!$H$1:$X$65536,16,FALSE),"")</f>
        <v/>
      </c>
      <c r="K80" s="48" t="str">
        <f>IF(ISNUMBER(MATCH($C80,'[1]Scheduling Worksheet'!$I$1:$I$65536,0)),VLOOKUP($C80,'[1]Scheduling Worksheet'!$I$1:$X$65536,15,FALSE),"")</f>
        <v/>
      </c>
      <c r="L80" s="47" t="str">
        <f>IF(ISNUMBER(MATCH($C80,'[1]Scheduling Worksheet'!$J$1:$J$65536,0)),VLOOKUP($C80,'[1]Scheduling Worksheet'!$J$1:$X$65536,14,FALSE),"")</f>
        <v/>
      </c>
      <c r="M80" s="102"/>
      <c r="N80" s="49"/>
      <c r="O80"/>
      <c r="P80" s="55" t="str">
        <f t="shared" si="28"/>
        <v>11:15, 5</v>
      </c>
      <c r="Q80" s="9" t="str">
        <f t="shared" si="29"/>
        <v>Alba, Theresa Ann</v>
      </c>
      <c r="R80" s="110" t="str">
        <f>IF(ISNUMBER(MATCH($C80,'[1]Scheduling Worksheet'!$K$1:$K$65536,0)),VLOOKUP($C80,'[1]Scheduling Worksheet'!$K$1:$X$65536,13,FALSE),"")</f>
        <v/>
      </c>
      <c r="S80" s="47" t="str">
        <f>IF(ISNUMBER(MATCH($C80,'[1]Scheduling Worksheet'!$L$1:$L$65536,0)),VLOOKUP($C80,'[1]Scheduling Worksheet'!$L$1:$X$65536,12,FALSE),"")</f>
        <v/>
      </c>
      <c r="T80" s="48" t="str">
        <f>IF(ISNUMBER(MATCH($C80,'[1]Scheduling Worksheet'!$M$1:$M$65536,0)),VLOOKUP($C80,'[1]Scheduling Worksheet'!$M$1:$X$65536,11,FALSE),"")</f>
        <v/>
      </c>
      <c r="U80" s="48" t="str">
        <f>IF(ISNUMBER(MATCH($C80,'[1]Scheduling Worksheet'!$N$1:$N$65536,0)),VLOOKUP($C80,'[1]Scheduling Worksheet'!$N$1:$X$65536,10,FALSE),"")</f>
        <v>11:15-Lector</v>
      </c>
      <c r="V80" s="48" t="str">
        <f>IF(ISNUMBER(MATCH($C80,'[1]Scheduling Worksheet'!$O$1:$O$65536,0)),VLOOKUP($C80,'[1]Scheduling Worksheet'!$O$1:$X$65536,9,FALSE),"")</f>
        <v/>
      </c>
      <c r="W80" s="64" t="str">
        <f>IF(ISNUMBER(MATCH($C80,'[1]Scheduling Worksheet'!$P$1:$P$65536,0)),VLOOKUP($C80,'[1]Scheduling Worksheet'!$P$1:$X$65536,8,FALSE),"")</f>
        <v/>
      </c>
      <c r="X80" s="64" t="str">
        <f>IF(ISNUMBER(MATCH($C80,'[1]Scheduling Worksheet'!$Q$1:$Q$65536,0)),VLOOKUP($C80,'[1]Scheduling Worksheet'!$Q$1:$X$65536,7,FALSE),"")</f>
        <v/>
      </c>
      <c r="Y80" s="48" t="str">
        <f>IF(ISNUMBER(MATCH($C80,'[1]Scheduling Worksheet'!$R$1:$R$65536,0)),VLOOKUP($C80,'[1]Scheduling Worksheet'!$R$1:$X$65536,6,FALSE),"")</f>
        <v/>
      </c>
      <c r="Z80" s="48" t="str">
        <f>IF(ISNUMBER(MATCH($C80,'[1]Scheduling Worksheet'!$S$1:$S$65536,0)),VLOOKUP($C80,'[1]Scheduling Worksheet'!$S$1:$X$65536,5,FALSE),"")</f>
        <v/>
      </c>
      <c r="AA80" s="47" t="str">
        <f>IF(ISNUMBER(MATCH($C80,'[1]Scheduling Worksheet'!$T$1:$T$65536,0)),VLOOKUP($C80,'[1]Scheduling Worksheet'!$T$1:$X$65536,4,FALSE),"")</f>
        <v/>
      </c>
      <c r="AB80" s="47" t="str">
        <f>IF(ISNUMBER(MATCH($C80,'[1]Scheduling Worksheet'!$U$1:$U$65536,0)),VLOOKUP($C80,'[1]Scheduling Worksheet'!$U$1:$X$65536,3,FALSE),"")</f>
        <v/>
      </c>
      <c r="AC80" s="53" t="str">
        <f>IF(ISNUMBER(MATCH($C80,'[1]Scheduling Worksheet'!$V$1:$V$65536,0)),VLOOKUP($C80,'[1]Scheduling Worksheet'!$V$1:$X$65536,3,FALSE),"")</f>
        <v/>
      </c>
      <c r="AD80" s="18"/>
      <c r="AE80" s="33"/>
      <c r="AF80" s="25" t="str">
        <f t="shared" si="30"/>
        <v>Alba, Theresa Ann</v>
      </c>
      <c r="AG80" s="51" t="str">
        <f t="shared" si="31"/>
        <v>11:15, 5</v>
      </c>
      <c r="AH80" s="43" t="str">
        <f>IF(ISNUMBER(MATCH($C80,[2]LECTORS!$D$1:$D$65546,0)),VLOOKUP($C80,[2]LECTORS!$D$1:$Q$65546,7,FALSE),"")</f>
        <v>512-385-5185</v>
      </c>
      <c r="AI80" s="26" t="str">
        <f>IF($AJ80="y",IF(ISNUMBER(MATCH($C80,[2]LECTORS!$D$1:$D$65546,0)),VLOOKUP($C80,[2]LECTORS!$D$1:$Q$65546,6,FALSE),""),"")</f>
        <v>theresaannalba@yahoo.com</v>
      </c>
      <c r="AJ80" s="27" t="s">
        <v>45</v>
      </c>
      <c r="AK80" s="16">
        <f t="shared" si="32"/>
        <v>2</v>
      </c>
      <c r="AL80" s="14" t="str">
        <f>IF(ISNUMBER(MATCH($C80,[2]LECTORS!$D$1:$D$65546,0)),VLOOKUP($C80,[2]LECTORS!$D$1:$Q$65546,12,FALSE),"")</f>
        <v>8</v>
      </c>
      <c r="AM80" s="16">
        <f t="shared" si="33"/>
        <v>2</v>
      </c>
      <c r="AN80" s="13" t="str">
        <f>IF(ISNUMBER(MATCH($C80,[2]LECTORS!$D$1:$D$65546,0)),VLOOKUP($C80,[2]LECTORS!$D$1:$S$65546,14,FALSE),"")</f>
        <v>EM</v>
      </c>
      <c r="AO80" s="14" t="str">
        <f>IF(ISNUMBER(MATCH($C80,[2]LECTORS!$D$1:$D$65546,0)),VLOOKUP($C80,[2]LECTORS!$D$1:$S$65546,15,FALSE),"")</f>
        <v>Requests Specific Dates to serve at each Ministry.</v>
      </c>
      <c r="AP80" s="14" t="s">
        <v>51</v>
      </c>
      <c r="AQ80" s="14" t="str">
        <f>IF(ISNUMBER(MATCH($C80,[2]LECTORS!$D$1:$D$65546,0)),VLOOKUP($C80,[2]LECTORS!$D$1:$Q$65546,6,FALSE),"")</f>
        <v>theresaannalba@yahoo.com</v>
      </c>
      <c r="AR80" s="2"/>
      <c r="AS80" s="2"/>
      <c r="AZ80" s="4" t="s">
        <v>42</v>
      </c>
      <c r="BA80" s="4" t="str">
        <f t="shared" si="34"/>
        <v>11:15, 5</v>
      </c>
    </row>
    <row r="81" spans="1:53" s="4" customFormat="1" ht="19.95" customHeight="1" x14ac:dyDescent="0.25">
      <c r="A81" s="76">
        <f>_xlfn.XLOOKUP(C81,[2]LECTORS!$D:$D,[2]LECTORS!$Q:$Q,"")</f>
        <v>0</v>
      </c>
      <c r="B81" s="43" t="str">
        <f>IF(ISNUMBER(MATCH($C81,[2]LECTORS!$D$1:$D$65546,0)),VLOOKUP($C81,[2]LECTORS!$D$1:$Q$65546,11,FALSE),"")</f>
        <v>11:15, 5,</v>
      </c>
      <c r="C81" s="99" t="s">
        <v>66</v>
      </c>
      <c r="D81" s="103" t="str">
        <f>IF(ISNUMBER(MATCH($C81,'[1]Scheduling Worksheet'!$B$1:$B$65536,0)),VLOOKUP($C81,'[1]Scheduling Worksheet'!$B$1:$X$65536,22,FALSE),"")</f>
        <v/>
      </c>
      <c r="E81" s="47" t="str">
        <f>IF(ISNUMBER(MATCH($C81,'[1]Scheduling Worksheet'!$C$1:$C$65536,0)),VLOOKUP($C81,'[1]Scheduling Worksheet'!$C$1:$X$65536,21,FALSE),"")</f>
        <v/>
      </c>
      <c r="F81" s="47" t="str">
        <f>IF(ISNUMBER(MATCH($C81,'[1]Scheduling Worksheet'!$D$1:$D$65536,0)),VLOOKUP($C81,'[1]Scheduling Worksheet'!$D$1:$X$65536,20,FALSE),"")</f>
        <v/>
      </c>
      <c r="G81" s="47" t="str">
        <f>IF(ISNUMBER(MATCH($C81,'[1]Scheduling Worksheet'!$E$1:$E$65536,0)),VLOOKUP($C81,'[1]Scheduling Worksheet'!$E$1:$X$65536,19,FALSE),"")</f>
        <v/>
      </c>
      <c r="H81" s="51" t="str">
        <f>IF(ISNUMBER(MATCH($C81,'[1]Scheduling Worksheet'!$F$1:$F$65536,0)),VLOOKUP($C81,'[1]Scheduling Worksheet'!$F$1:$X$65536,19,FALSE),"")</f>
        <v/>
      </c>
      <c r="I81" s="47" t="str">
        <f>IF(ISNUMBER(MATCH($C81,'[1]Scheduling Worksheet'!$G$1:$G$65536,0)),VLOOKUP($C81,'[1]Scheduling Worksheet'!$G$1:$X$65536,17,FALSE),"")</f>
        <v>11:15-Lector</v>
      </c>
      <c r="J81" s="47" t="str">
        <f>IF(ISNUMBER(MATCH($C81,'[1]Scheduling Worksheet'!$H$1:$H$65536,0)),VLOOKUP($C81,'[1]Scheduling Worksheet'!$H$1:$X$65536,16,FALSE),"")</f>
        <v/>
      </c>
      <c r="K81" s="47" t="str">
        <f>IF(ISNUMBER(MATCH($C81,'[1]Scheduling Worksheet'!$I$1:$I$65536,0)),VLOOKUP($C81,'[1]Scheduling Worksheet'!$I$1:$X$65536,15,FALSE),"")</f>
        <v/>
      </c>
      <c r="L81" s="47" t="str">
        <f>IF(ISNUMBER(MATCH($C81,'[1]Scheduling Worksheet'!$J$1:$J$65536,0)),VLOOKUP($C81,'[1]Scheduling Worksheet'!$J$1:$X$65536,14,FALSE),"")</f>
        <v/>
      </c>
      <c r="M81" s="102"/>
      <c r="N81" s="49"/>
      <c r="O81"/>
      <c r="P81" s="55" t="str">
        <f t="shared" si="28"/>
        <v>11:15, 5,</v>
      </c>
      <c r="Q81" s="9" t="str">
        <f t="shared" si="29"/>
        <v>Bradley, Mike</v>
      </c>
      <c r="R81" s="54" t="str">
        <f>IF(ISNUMBER(MATCH($C81,'[1]Scheduling Worksheet'!$K$1:$K$65536,0)),VLOOKUP($C81,'[1]Scheduling Worksheet'!$K$1:$X$65536,13,FALSE),"")</f>
        <v/>
      </c>
      <c r="S81" s="47" t="str">
        <f>IF(ISNUMBER(MATCH($C81,'[1]Scheduling Worksheet'!$L$1:$L$65536,0)),VLOOKUP($C81,'[1]Scheduling Worksheet'!$L$1:$X$65536,12,FALSE),"")</f>
        <v/>
      </c>
      <c r="T81" s="47" t="str">
        <f>IF(ISNUMBER(MATCH($C81,'[1]Scheduling Worksheet'!$M$1:$M$65536,0)),VLOOKUP($C81,'[1]Scheduling Worksheet'!$M$1:$X$65536,11,FALSE),"")</f>
        <v>11:15-Lector</v>
      </c>
      <c r="U81" s="47" t="str">
        <f>IF(ISNUMBER(MATCH($C81,'[1]Scheduling Worksheet'!$N$1:$N$65536,0)),VLOOKUP($C81,'[1]Scheduling Worksheet'!$N$1:$X$65536,10,FALSE),"")</f>
        <v/>
      </c>
      <c r="V81" s="47" t="str">
        <f>IF(ISNUMBER(MATCH($C81,'[1]Scheduling Worksheet'!$O$1:$O$65536,0)),VLOOKUP($C81,'[1]Scheduling Worksheet'!$O$1:$X$65536,9,FALSE),"")</f>
        <v/>
      </c>
      <c r="W81" s="51" t="str">
        <f>IF(ISNUMBER(MATCH($C81,'[1]Scheduling Worksheet'!$P$1:$P$65536,0)),VLOOKUP($C81,'[1]Scheduling Worksheet'!$P$1:$X$65536,8,FALSE),"")</f>
        <v/>
      </c>
      <c r="X81" s="51" t="str">
        <f>IF(ISNUMBER(MATCH($C81,'[1]Scheduling Worksheet'!$Q$1:$Q$65536,0)),VLOOKUP($C81,'[1]Scheduling Worksheet'!$Q$1:$X$65536,7,FALSE),"")</f>
        <v/>
      </c>
      <c r="Y81" s="47" t="str">
        <f>IF(ISNUMBER(MATCH($C81,'[1]Scheduling Worksheet'!$R$1:$R$65536,0)),VLOOKUP($C81,'[1]Scheduling Worksheet'!$R$1:$X$65536,6,FALSE),"")</f>
        <v/>
      </c>
      <c r="Z81" s="47" t="str">
        <f>IF(ISNUMBER(MATCH($C81,'[1]Scheduling Worksheet'!$S$1:$S$65536,0)),VLOOKUP($C81,'[1]Scheduling Worksheet'!$S$1:$X$65536,5,FALSE),"")</f>
        <v>11:15-Lector</v>
      </c>
      <c r="AA81" s="47" t="str">
        <f>IF(ISNUMBER(MATCH($C81,'[1]Scheduling Worksheet'!$T$1:$T$65536,0)),VLOOKUP($C81,'[1]Scheduling Worksheet'!$T$1:$X$65536,4,FALSE),"")</f>
        <v/>
      </c>
      <c r="AB81" s="47" t="str">
        <f>IF(ISNUMBER(MATCH($C81,'[1]Scheduling Worksheet'!$U$1:$U$65536,0)),VLOOKUP($C81,'[1]Scheduling Worksheet'!$U$1:$X$65536,3,FALSE),"")</f>
        <v/>
      </c>
      <c r="AC81" s="53" t="str">
        <f>IF(ISNUMBER(MATCH($C81,'[1]Scheduling Worksheet'!$V$1:$V$65536,0)),VLOOKUP($C81,'[1]Scheduling Worksheet'!$V$1:$X$65536,3,FALSE),"")</f>
        <v/>
      </c>
      <c r="AD81" s="18"/>
      <c r="AE81" s="33"/>
      <c r="AF81" s="25" t="str">
        <f t="shared" si="30"/>
        <v>Bradley, Mike</v>
      </c>
      <c r="AG81" s="51" t="str">
        <f t="shared" si="31"/>
        <v>11:15, 5,</v>
      </c>
      <c r="AH81" s="43" t="str">
        <f>IF(ISNUMBER(MATCH($C81,[2]LECTORS!$D$1:$D$65546,0)),VLOOKUP($C81,[2]LECTORS!$D$1:$Q$65546,7,FALSE),"")</f>
        <v>512-413-3789</v>
      </c>
      <c r="AI81" s="26" t="str">
        <f>IF($AJ81="y",IF(ISNUMBER(MATCH($C81,[2]LECTORS!$D$1:$D$65546,0)),VLOOKUP($C81,[2]LECTORS!$D$1:$Q$65546,6,FALSE),""),"")</f>
        <v>michael.t.bradley@gmail.com</v>
      </c>
      <c r="AJ81" s="27" t="s">
        <v>45</v>
      </c>
      <c r="AK81" s="16">
        <f t="shared" si="32"/>
        <v>3</v>
      </c>
      <c r="AL81" s="14" t="str">
        <f>IF(ISNUMBER(MATCH($C81,[2]LECTORS!$D$1:$D$65546,0)),VLOOKUP($C81,[2]LECTORS!$D$1:$Q$65546,12,FALSE),"")</f>
        <v>8</v>
      </c>
      <c r="AM81" s="16">
        <f t="shared" si="33"/>
        <v>3</v>
      </c>
      <c r="AN81" s="13">
        <f>IF(ISNUMBER(MATCH($C81,[2]LECTORS!$D$1:$D$65546,0)),VLOOKUP($C81,[2]LECTORS!$D$1:$S$65546,14,FALSE),"")</f>
        <v>0</v>
      </c>
      <c r="AO81" s="14">
        <f>IF(ISNUMBER(MATCH($C81,[2]LECTORS!$D$1:$D$65546,0)),VLOOKUP($C81,[2]LECTORS!$D$1:$S$65546,15,FALSE),"")</f>
        <v>0</v>
      </c>
      <c r="AP81" s="14" t="str">
        <f>IF(ISNUMBER(MATCH($C81,[2]LECTORS!$D$1:$D$65546,0)),VLOOKUP($C81,[2]LECTORS!$D$1:$S$65546,16,FALSE),"")</f>
        <v>Schedule with son Patrick Bradley</v>
      </c>
      <c r="AQ81" s="14" t="str">
        <f>IF(ISNUMBER(MATCH($C81,[2]LECTORS!$D$1:$D$65546,0)),VLOOKUP($C81,[2]LECTORS!$D$1:$Q$65546,6,FALSE),"")</f>
        <v>michael.t.bradley@gmail.com</v>
      </c>
      <c r="AR81" s="2"/>
      <c r="AS81" s="2"/>
      <c r="BA81" s="4" t="str">
        <f t="shared" si="34"/>
        <v>LEC</v>
      </c>
    </row>
    <row r="82" spans="1:53" s="4" customFormat="1" ht="19.95" customHeight="1" x14ac:dyDescent="0.25">
      <c r="A82" s="76" t="str">
        <f>_xlfn.XLOOKUP(C82,[2]LECTORS!$D:$D,[2]LECTORS!$Q:$Q,"")</f>
        <v>EM</v>
      </c>
      <c r="B82" s="43" t="str">
        <f>IF(ISNUMBER(MATCH($C82,[2]LECTORS!$D$1:$D$65546,0)),VLOOKUP($C82,[2]LECTORS!$D$1:$Q$65546,11,FALSE),"")</f>
        <v>11:15, 9:30, 5,</v>
      </c>
      <c r="C82" s="99" t="s">
        <v>28</v>
      </c>
      <c r="D82" s="103" t="str">
        <f>IF(ISNUMBER(MATCH($C82,'[1]Scheduling Worksheet'!$B$1:$B$65536,0)),VLOOKUP($C82,'[1]Scheduling Worksheet'!$B$1:$X$65536,22,FALSE),"")</f>
        <v>5:00-EM</v>
      </c>
      <c r="E82" s="47" t="str">
        <f>IF(ISNUMBER(MATCH($C82,'[1]Scheduling Worksheet'!$C$1:$C$65536,0)),VLOOKUP($C82,'[1]Scheduling Worksheet'!$C$1:$X$65536,21,FALSE),"")</f>
        <v/>
      </c>
      <c r="F82" s="47" t="str">
        <f>IF(ISNUMBER(MATCH($C82,'[1]Scheduling Worksheet'!$D$1:$D$65536,0)),VLOOKUP($C82,'[1]Scheduling Worksheet'!$D$1:$X$65536,20,FALSE),"")</f>
        <v>11:15-CUP</v>
      </c>
      <c r="G82" s="47" t="str">
        <f>IF(ISNUMBER(MATCH($C82,'[1]Scheduling Worksheet'!$E$1:$E$65536,0)),VLOOKUP($C82,'[1]Scheduling Worksheet'!$E$1:$X$65536,19,FALSE),"")</f>
        <v/>
      </c>
      <c r="H82" s="47" t="str">
        <f>IF(ISNUMBER(MATCH($C82,'[1]Scheduling Worksheet'!$F$1:$F$65536,0)),VLOOKUP($C82,'[1]Scheduling Worksheet'!$F$1:$X$65536,19,FALSE),"")</f>
        <v/>
      </c>
      <c r="I82" s="47" t="str">
        <f>IF(ISNUMBER(MATCH($C82,'[1]Scheduling Worksheet'!$G$1:$G$65536,0)),VLOOKUP($C82,'[1]Scheduling Worksheet'!$G$1:$X$65536,17,FALSE),"")</f>
        <v>5:00-Lector</v>
      </c>
      <c r="J82" s="47" t="str">
        <f>IF(ISNUMBER(MATCH($C82,'[1]Scheduling Worksheet'!$H$1:$H$65536,0)),VLOOKUP($C82,'[1]Scheduling Worksheet'!$H$1:$X$65536,16,FALSE),"")</f>
        <v>11:15-CUP</v>
      </c>
      <c r="K82" s="47" t="str">
        <f>IF(ISNUMBER(MATCH($C82,'[1]Scheduling Worksheet'!$I$1:$I$65536,0)),VLOOKUP($C82,'[1]Scheduling Worksheet'!$I$1:$X$65536,15,FALSE),"")</f>
        <v/>
      </c>
      <c r="L82" s="47" t="str">
        <f>IF(ISNUMBER(MATCH($C82,'[1]Scheduling Worksheet'!$J$1:$J$65536,0)),VLOOKUP($C82,'[1]Scheduling Worksheet'!$J$1:$X$65536,14,FALSE),"")</f>
        <v>11:15-CUP</v>
      </c>
      <c r="M82" s="102"/>
      <c r="N82" s="49"/>
      <c r="O82"/>
      <c r="P82" s="55" t="str">
        <f t="shared" si="28"/>
        <v>11:15, 9:30, 5,</v>
      </c>
      <c r="Q82" s="9" t="str">
        <f t="shared" si="29"/>
        <v>Crouch, Thad</v>
      </c>
      <c r="R82" s="54" t="str">
        <f>IF(ISNUMBER(MATCH($C82,'[1]Scheduling Worksheet'!$K$1:$K$65536,0)),VLOOKUP($C82,'[1]Scheduling Worksheet'!$K$1:$X$65536,13,FALSE),"")</f>
        <v/>
      </c>
      <c r="S82" s="47" t="str">
        <f>IF(ISNUMBER(MATCH($C82,'[1]Scheduling Worksheet'!$L$1:$L$65536,0)),VLOOKUP($C82,'[1]Scheduling Worksheet'!$L$1:$X$65536,12,FALSE),"")</f>
        <v>11:15-EM</v>
      </c>
      <c r="T82" s="47" t="str">
        <f>IF(ISNUMBER(MATCH($C82,'[1]Scheduling Worksheet'!$M$1:$M$65536,0)),VLOOKUP($C82,'[1]Scheduling Worksheet'!$M$1:$X$65536,11,FALSE),"")</f>
        <v/>
      </c>
      <c r="U82" s="47" t="str">
        <f>IF(ISNUMBER(MATCH($C82,'[1]Scheduling Worksheet'!$N$1:$N$65536,0)),VLOOKUP($C82,'[1]Scheduling Worksheet'!$N$1:$X$65536,10,FALSE),"")</f>
        <v/>
      </c>
      <c r="V82" s="47" t="str">
        <f>IF(ISNUMBER(MATCH($C82,'[1]Scheduling Worksheet'!$O$1:$O$65536,0)),VLOOKUP($C82,'[1]Scheduling Worksheet'!$O$1:$X$65536,9,FALSE),"")</f>
        <v>11:15-CUP</v>
      </c>
      <c r="W82" s="51" t="str">
        <f>IF(ISNUMBER(MATCH($C82,'[1]Scheduling Worksheet'!$P$1:$P$65536,0)),VLOOKUP($C82,'[1]Scheduling Worksheet'!$P$1:$X$65536,8,FALSE),"")</f>
        <v/>
      </c>
      <c r="X82" s="51" t="str">
        <f>IF(ISNUMBER(MATCH($C82,'[1]Scheduling Worksheet'!$Q$1:$Q$65536,0)),VLOOKUP($C82,'[1]Scheduling Worksheet'!$Q$1:$X$65536,7,FALSE),"")</f>
        <v>11:15-CUP</v>
      </c>
      <c r="Y82" s="47" t="str">
        <f>IF(ISNUMBER(MATCH($C82,'[1]Scheduling Worksheet'!$R$1:$R$65536,0)),VLOOKUP($C82,'[1]Scheduling Worksheet'!$R$1:$X$65536,6,FALSE),"")</f>
        <v>11:15-CUP</v>
      </c>
      <c r="Z82" s="47" t="str">
        <f>IF(ISNUMBER(MATCH($C82,'[1]Scheduling Worksheet'!$S$1:$S$65536,0)),VLOOKUP($C82,'[1]Scheduling Worksheet'!$S$1:$X$65536,5,FALSE),"")</f>
        <v>11:15-Lector</v>
      </c>
      <c r="AA82" s="47" t="str">
        <f>IF(ISNUMBER(MATCH($C82,'[1]Scheduling Worksheet'!$T$1:$T$65536,0)),VLOOKUP($C82,'[1]Scheduling Worksheet'!$T$1:$X$65536,4,FALSE),"")</f>
        <v/>
      </c>
      <c r="AB82" s="47" t="str">
        <f>IF(ISNUMBER(MATCH($C82,'[1]Scheduling Worksheet'!$U$1:$U$65536,0)),VLOOKUP($C82,'[1]Scheduling Worksheet'!$U$1:$X$65536,3,FALSE),"")</f>
        <v/>
      </c>
      <c r="AC82" s="53" t="str">
        <f>IF(ISNUMBER(MATCH($C82,'[1]Scheduling Worksheet'!$V$1:$V$65536,0)),VLOOKUP($C82,'[1]Scheduling Worksheet'!$V$1:$X$65536,3,FALSE),"")</f>
        <v/>
      </c>
      <c r="AD82" s="18"/>
      <c r="AE82" s="33"/>
      <c r="AF82" s="25" t="str">
        <f t="shared" si="30"/>
        <v>Crouch, Thad</v>
      </c>
      <c r="AG82" s="51" t="str">
        <f t="shared" si="31"/>
        <v>11:15, 9:30, 5,</v>
      </c>
      <c r="AH82" s="43" t="str">
        <f>IF(ISNUMBER(MATCH($C82,[2]LECTORS!$D$1:$D$65546,0)),VLOOKUP($C82,[2]LECTORS!$D$1:$Q$65546,7,FALSE),"")</f>
        <v>512-971-5691</v>
      </c>
      <c r="AI82" s="26" t="str">
        <f>IF($AJ82="y",IF(ISNUMBER(MATCH($C82,[2]LECTORS!$D$1:$D$65546,0)),VLOOKUP($C82,[2]LECTORS!$D$1:$Q$65546,6,FALSE),""),"")</f>
        <v>thadcrouch@gmail.com</v>
      </c>
      <c r="AJ82" s="27" t="s">
        <v>45</v>
      </c>
      <c r="AK82" s="16">
        <f t="shared" si="32"/>
        <v>2</v>
      </c>
      <c r="AL82" s="14">
        <f>IF(ISNUMBER(MATCH($C82,[2]LECTORS!$D$1:$D$65546,0)),VLOOKUP($C82,[2]LECTORS!$D$1:$Q$65546,12,FALSE),"")</f>
        <v>8</v>
      </c>
      <c r="AM82" s="16">
        <f t="shared" si="33"/>
        <v>3</v>
      </c>
      <c r="AN82" s="13" t="str">
        <f>IF(ISNUMBER(MATCH($C82,[2]LECTORS!$D$1:$D$65546,0)),VLOOKUP($C82,[2]LECTORS!$D$1:$S$65546,14,FALSE),"")</f>
        <v>EM</v>
      </c>
      <c r="AO82" s="36" t="str">
        <f>IF(ISNUMBER(MATCH($C82,[2]LECTORS!$D$1:$D$65546,0)),VLOOKUP($C82,[2]LECTORS!$D$1:$S$65546,15,FALSE),"")</f>
        <v>prefer 11:15 or 9:30, but open to any. No longer schedule for 7:30 and Vg as of 2018-08.</v>
      </c>
      <c r="AP82" s="14">
        <f>IF(ISNUMBER(MATCH($C82,[2]LECTORS!$D$1:$D$65546,0)),VLOOKUP($C82,[2]LECTORS!$D$1:$S$65546,16,FALSE),"")</f>
        <v>0</v>
      </c>
      <c r="AQ82" s="14" t="str">
        <f>IF(ISNUMBER(MATCH($C82,[2]LECTORS!$D$1:$D$65546,0)),VLOOKUP($C82,[2]LECTORS!$D$1:$Q$65546,6,FALSE),"")</f>
        <v>thadcrouch@gmail.com</v>
      </c>
      <c r="AR82" s="2"/>
      <c r="AS82" s="2"/>
      <c r="BA82" s="4" t="str">
        <f t="shared" si="34"/>
        <v>11:15, 9:30, 5,</v>
      </c>
    </row>
    <row r="83" spans="1:53" s="4" customFormat="1" ht="19.95" customHeight="1" x14ac:dyDescent="0.3">
      <c r="A83" s="76" t="str">
        <f>_xlfn.XLOOKUP(C83,[2]LECTORS!$D:$D,[2]LECTORS!$A:$A,"")</f>
        <v>New</v>
      </c>
      <c r="B83" s="43" t="str">
        <f>IF(ISNUMBER(MATCH($C83,[2]LECTORS!$D$1:$D$65546,0)),VLOOKUP($C83,[2]LECTORS!$D$1:$Q$65546,11,FALSE),"")</f>
        <v>11:15, 9:30, 5, Vg</v>
      </c>
      <c r="C83" s="152" t="s">
        <v>101</v>
      </c>
      <c r="D83" s="103" t="str">
        <f>IF(ISNUMBER(MATCH(#REF!,'[1]Scheduling Worksheet'!$B$1:$B$65536,0)),VLOOKUP(#REF!,'[1]Scheduling Worksheet'!$B$1:$X$65536,22,FALSE),"")</f>
        <v/>
      </c>
      <c r="E83" s="47" t="str">
        <f>IF(ISNUMBER(MATCH($C83,'[1]Scheduling Worksheet'!$C$1:$C$65536,0)),VLOOKUP($C83,'[1]Scheduling Worksheet'!$C$1:$X$65536,21,FALSE),"")</f>
        <v>11:15-Lector</v>
      </c>
      <c r="F83" s="47" t="str">
        <f>IF(ISNUMBER(MATCH($C83,'[1]Scheduling Worksheet'!$D$1:$D$65536,0)),VLOOKUP($C83,'[1]Scheduling Worksheet'!$D$1:$X$65536,20,FALSE),"")</f>
        <v/>
      </c>
      <c r="G83" s="47" t="str">
        <f>IF(ISNUMBER(MATCH($C83,'[1]Scheduling Worksheet'!$E$1:$E$65536,0)),VLOOKUP($C83,'[1]Scheduling Worksheet'!$E$1:$X$65536,19,FALSE),"")</f>
        <v/>
      </c>
      <c r="H83" s="47" t="str">
        <f>IF(ISNUMBER(MATCH($C83,'[1]Scheduling Worksheet'!$F$1:$F$65536,0)),VLOOKUP($C83,'[1]Scheduling Worksheet'!$F$1:$X$65536,19,FALSE),"")</f>
        <v/>
      </c>
      <c r="I83" s="47" t="str">
        <f>IF(ISNUMBER(MATCH($C83,'[1]Scheduling Worksheet'!$G$1:$G$65536,0)),VLOOKUP($C83,'[1]Scheduling Worksheet'!$G$1:$X$65536,17,FALSE),"")</f>
        <v/>
      </c>
      <c r="J83" s="47" t="str">
        <f>IF(ISNUMBER(MATCH($C83,'[1]Scheduling Worksheet'!$H$1:$H$65536,0)),VLOOKUP($C83,'[1]Scheduling Worksheet'!$H$1:$X$65536,16,FALSE),"")</f>
        <v/>
      </c>
      <c r="K83" s="47" t="str">
        <f>IF(ISNUMBER(MATCH($C83,'[1]Scheduling Worksheet'!$I$1:$I$65536,0)),VLOOKUP($C83,'[1]Scheduling Worksheet'!$I$1:$X$65536,15,FALSE),"")</f>
        <v/>
      </c>
      <c r="L83" s="47" t="str">
        <f>IF(ISNUMBER(MATCH($C83,'[1]Scheduling Worksheet'!$J$1:$J$65536,0)),VLOOKUP($C83,'[1]Scheduling Worksheet'!$J$1:$X$65536,14,FALSE),"")</f>
        <v/>
      </c>
      <c r="M83" s="102"/>
      <c r="N83" s="49"/>
      <c r="O83"/>
      <c r="P83" s="55" t="str">
        <f t="shared" si="28"/>
        <v>11:15, 9:30, 5, Vg</v>
      </c>
      <c r="Q83" s="9" t="str">
        <f t="shared" si="29"/>
        <v>Leone, Giacomo</v>
      </c>
      <c r="R83" s="54" t="str">
        <f>IF(ISNUMBER(MATCH($C83,'[1]Scheduling Worksheet'!$K$1:$K$65536,0)),VLOOKUP($C83,'[1]Scheduling Worksheet'!$K$1:$X$65536,13,FALSE),"")</f>
        <v>5:00-Lector</v>
      </c>
      <c r="S83" s="47" t="str">
        <f>IF(ISNUMBER(MATCH($C83,'[1]Scheduling Worksheet'!$L$1:$L$65536,0)),VLOOKUP($C83,'[1]Scheduling Worksheet'!$L$1:$X$65536,12,FALSE),"")</f>
        <v/>
      </c>
      <c r="T83" s="47" t="str">
        <f>IF(ISNUMBER(MATCH($C83,'[1]Scheduling Worksheet'!$M$1:$M$65536,0)),VLOOKUP($C83,'[1]Scheduling Worksheet'!$M$1:$X$65536,11,FALSE),"")</f>
        <v/>
      </c>
      <c r="U83" s="47" t="str">
        <f>IF(ISNUMBER(MATCH($C83,'[1]Scheduling Worksheet'!$N$1:$N$65536,0)),VLOOKUP($C83,'[1]Scheduling Worksheet'!$N$1:$X$65536,10,FALSE),"")</f>
        <v/>
      </c>
      <c r="V83" s="47" t="str">
        <f>IF(ISNUMBER(MATCH($C83,'[1]Scheduling Worksheet'!$O$1:$O$65536,0)),VLOOKUP($C83,'[1]Scheduling Worksheet'!$O$1:$X$65536,9,FALSE),"")</f>
        <v/>
      </c>
      <c r="W83" s="51" t="str">
        <f>IF(ISNUMBER(MATCH($C83,'[1]Scheduling Worksheet'!$P$1:$P$65536,0)),VLOOKUP($C83,'[1]Scheduling Worksheet'!$P$1:$X$65536,8,FALSE),"")</f>
        <v/>
      </c>
      <c r="X83" s="51" t="str">
        <f>IF(ISNUMBER(MATCH($C83,'[1]Scheduling Worksheet'!$Q$1:$Q$65536,0)),VLOOKUP($C83,'[1]Scheduling Worksheet'!$Q$1:$X$65536,7,FALSE),"")</f>
        <v/>
      </c>
      <c r="Y83" s="47" t="str">
        <f>IF(ISNUMBER(MATCH($C83,'[1]Scheduling Worksheet'!$R$1:$R$65536,0)),VLOOKUP($C83,'[1]Scheduling Worksheet'!$R$1:$X$65536,6,FALSE),"")</f>
        <v>11:15-Lector</v>
      </c>
      <c r="Z83" s="47" t="str">
        <f>IF(ISNUMBER(MATCH($C83,'[1]Scheduling Worksheet'!$S$1:$S$65536,0)),VLOOKUP($C83,'[1]Scheduling Worksheet'!$S$1:$X$65536,5,FALSE),"")</f>
        <v/>
      </c>
      <c r="AA83" s="47" t="str">
        <f>IF(ISNUMBER(MATCH($C83,'[1]Scheduling Worksheet'!$T$1:$T$65536,0)),VLOOKUP($C83,'[1]Scheduling Worksheet'!$T$1:$X$65536,4,FALSE),"")</f>
        <v/>
      </c>
      <c r="AB83" s="47" t="str">
        <f>IF(ISNUMBER(MATCH(#REF!,'[1]Scheduling Worksheet'!$U$1:$U$65536,0)),VLOOKUP(#REF!,'[1]Scheduling Worksheet'!$U$1:$X$65536,3,FALSE),"")</f>
        <v/>
      </c>
      <c r="AC83" s="53" t="str">
        <f>IF(ISNUMBER(MATCH(#REF!,'[1]Scheduling Worksheet'!$V$1:$V$65536,0)),VLOOKUP(#REF!,'[1]Scheduling Worksheet'!$V$1:$X$65536,3,FALSE),"")</f>
        <v/>
      </c>
      <c r="AD83" s="18"/>
      <c r="AE83" s="33"/>
      <c r="AF83" s="25" t="str">
        <f t="shared" si="30"/>
        <v>Leone, Giacomo</v>
      </c>
      <c r="AG83" s="51" t="str">
        <f t="shared" si="31"/>
        <v>11:15, 9:30, 5, Vg</v>
      </c>
      <c r="AH83" s="43" t="str">
        <f>IF(ISNUMBER(MATCH($C83,[2]LECTORS!$D$1:$D$65546,0)),VLOOKUP($C83,[2]LECTORS!$D$1:$Q$65546,7,FALSE),"")</f>
        <v>512-394-5268
512-983-7576</v>
      </c>
      <c r="AI83" s="26" t="str">
        <f>IF($AJ83="y",IF(ISNUMBER(MATCH($C83,[2]LECTORS!$D$1:$D$65546,0)),VLOOKUP($C83,[2]LECTORS!$D$1:$Q$65546,6,FALSE),""),"")</f>
        <v>giacleone575@gmail.com</v>
      </c>
      <c r="AJ83" s="27" t="s">
        <v>45</v>
      </c>
      <c r="AK83" s="16">
        <f t="shared" si="32"/>
        <v>3</v>
      </c>
      <c r="AL83" s="14">
        <f>IF(ISNUMBER(MATCH($C83,[2]LECTORS!$D$1:$D$65546,0)),VLOOKUP($C83,[2]LECTORS!$D$1:$Q$65546,12,FALSE),"")</f>
        <v>0</v>
      </c>
      <c r="AM83" s="16">
        <f t="shared" si="33"/>
        <v>3</v>
      </c>
      <c r="AN83" s="13">
        <f>IF(ISNUMBER(MATCH($C83,[2]LECTORS!$D$1:$D$65546,0)),VLOOKUP($C83,[2]LECTORS!$D$1:$S$65546,14,FALSE),"")</f>
        <v>0</v>
      </c>
      <c r="AO83" s="14">
        <f>IF(ISNUMBER(MATCH($C83,[2]LECTORS!$D$1:$D$65546,0)),VLOOKUP($C83,[2]LECTORS!$D$1:$S$65546,15,FALSE),"")</f>
        <v>0</v>
      </c>
      <c r="AP83" s="14">
        <f>IF(ISNUMBER(MATCH($C83,[2]LECTORS!$D$1:$D$65546,0)),VLOOKUP($C83,[2]LECTORS!$D$1:$S$65546,16,FALSE),"")</f>
        <v>0</v>
      </c>
      <c r="AQ83" s="14" t="str">
        <f>IF(ISNUMBER(MATCH($C83,[2]LECTORS!$D$1:$D$65546,0)),VLOOKUP($C83,[2]LECTORS!$D$1:$Q$65546,6,FALSE),"")</f>
        <v>giacleone575@gmail.com</v>
      </c>
      <c r="AR83" s="2"/>
      <c r="AS83" s="2"/>
      <c r="BA83" s="4" t="str">
        <f t="shared" si="34"/>
        <v>LEC</v>
      </c>
    </row>
    <row r="84" spans="1:53" s="73" customFormat="1" ht="19.95" customHeight="1" x14ac:dyDescent="0.25">
      <c r="A84" s="98"/>
      <c r="B84" s="65">
        <v>5</v>
      </c>
      <c r="C84" s="154"/>
      <c r="D84" s="155"/>
      <c r="E84" s="156"/>
      <c r="F84" s="156"/>
      <c r="G84" s="156"/>
      <c r="H84" s="156"/>
      <c r="I84" s="156"/>
      <c r="J84" s="157"/>
      <c r="K84" s="156"/>
      <c r="L84" s="156"/>
      <c r="M84" s="158"/>
      <c r="N84" s="159"/>
      <c r="O84" s="160"/>
      <c r="P84" s="161"/>
      <c r="Q84" s="162"/>
      <c r="R84" s="155"/>
      <c r="S84" s="156"/>
      <c r="T84" s="156"/>
      <c r="U84" s="156"/>
      <c r="V84" s="156"/>
      <c r="W84" s="68"/>
      <c r="X84" s="68"/>
      <c r="Y84" s="156"/>
      <c r="Z84" s="156"/>
      <c r="AA84" s="156"/>
      <c r="AB84" s="156"/>
      <c r="AC84" s="163"/>
      <c r="AD84" s="164"/>
      <c r="AE84" s="165"/>
      <c r="AF84" s="67"/>
      <c r="AG84" s="68"/>
      <c r="AH84" s="65"/>
      <c r="AI84" s="69"/>
      <c r="AJ84" s="66"/>
      <c r="AK84" s="166"/>
      <c r="AL84" s="70"/>
      <c r="AM84" s="166"/>
      <c r="AN84" s="71"/>
      <c r="AO84" s="70"/>
      <c r="AP84" s="70"/>
      <c r="AQ84" s="70"/>
      <c r="AR84" s="72"/>
      <c r="AS84" s="72"/>
    </row>
  </sheetData>
  <sortState xmlns:xlrd2="http://schemas.microsoft.com/office/spreadsheetml/2017/richdata2" ref="A47:CF58">
    <sortCondition ref="J47:J58"/>
    <sortCondition ref="I47:I58"/>
    <sortCondition ref="H47:H58"/>
    <sortCondition ref="G47:G58"/>
    <sortCondition ref="F47:F58"/>
    <sortCondition ref="E47:E58"/>
  </sortState>
  <conditionalFormatting sqref="C19">
    <cfRule type="duplicateValues" dxfId="20" priority="3"/>
  </conditionalFormatting>
  <conditionalFormatting sqref="C49">
    <cfRule type="duplicateValues" dxfId="19" priority="6"/>
  </conditionalFormatting>
  <conditionalFormatting sqref="AJ2:AJ84">
    <cfRule type="containsText" dxfId="18" priority="4" stopIfTrue="1" operator="containsText" text="y">
      <formula>NOT(ISERROR(SEARCH("y",AJ2)))</formula>
    </cfRule>
    <cfRule type="containsText" dxfId="17" priority="5" stopIfTrue="1" operator="containsText" text="n">
      <formula>NOT(ISERROR(SEARCH("n",AJ2)))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7B67-8579-4A7F-8755-79339F26810E}">
  <dimension ref="A1:CF58"/>
  <sheetViews>
    <sheetView workbookViewId="0">
      <pane xSplit="3" ySplit="1" topLeftCell="D15" activePane="bottomRight" state="frozen"/>
      <selection pane="topRight" activeCell="D1" sqref="D1"/>
      <selection pane="bottomLeft" activeCell="A2" sqref="A2"/>
      <selection pane="bottomRight" activeCell="C3" sqref="C3"/>
    </sheetView>
  </sheetViews>
  <sheetFormatPr defaultColWidth="9.109375" defaultRowHeight="13.2" x14ac:dyDescent="0.25"/>
  <cols>
    <col min="1" max="1" width="11.5546875" customWidth="1"/>
    <col min="2" max="2" width="19.6640625" customWidth="1"/>
    <col min="3" max="3" width="29.6640625" customWidth="1"/>
    <col min="4" max="4" width="16.6640625" customWidth="1"/>
    <col min="5" max="11" width="14.88671875" customWidth="1"/>
    <col min="12" max="12" width="13.44140625" customWidth="1"/>
    <col min="13" max="13" width="14.5546875" bestFit="1" customWidth="1"/>
    <col min="14" max="14" width="0.33203125" customWidth="1"/>
    <col min="15" max="18" width="0" hidden="1" customWidth="1"/>
    <col min="19" max="19" width="13" customWidth="1"/>
    <col min="20" max="20" width="13.44140625" customWidth="1"/>
    <col min="21" max="27" width="15.6640625" customWidth="1"/>
    <col min="28" max="29" width="0" hidden="1" customWidth="1"/>
    <col min="30" max="30" width="0.44140625" customWidth="1"/>
    <col min="31" max="31" width="4.6640625" hidden="1" customWidth="1"/>
    <col min="32" max="32" width="45.44140625" hidden="1" customWidth="1"/>
    <col min="33" max="33" width="21.44140625" hidden="1" customWidth="1"/>
    <col min="34" max="34" width="29.5546875" hidden="1" customWidth="1"/>
    <col min="35" max="35" width="76" hidden="1" customWidth="1"/>
    <col min="36" max="36" width="7.5546875" hidden="1" customWidth="1"/>
    <col min="37" max="37" width="5.44140625" customWidth="1"/>
    <col min="38" max="38" width="0" hidden="1" customWidth="1"/>
    <col min="39" max="39" width="6.88671875" customWidth="1"/>
    <col min="41" max="42" width="60.44140625" customWidth="1"/>
    <col min="43" max="43" width="49.5546875" customWidth="1"/>
  </cols>
  <sheetData>
    <row r="1" spans="1:84" s="35" customFormat="1" ht="31.8" thickBot="1" x14ac:dyDescent="0.3">
      <c r="A1" s="97"/>
      <c r="B1" s="42" t="s">
        <v>15</v>
      </c>
      <c r="C1" s="10" t="s">
        <v>48</v>
      </c>
      <c r="D1" s="62">
        <f>('[1]Scheduling Worksheet'!$B$1)</f>
        <v>45256</v>
      </c>
      <c r="E1" s="61">
        <f>('[1]Scheduling Worksheet'!$C$1)</f>
        <v>45263</v>
      </c>
      <c r="F1" s="105">
        <f>('[1]Scheduling Worksheet'!$D$1)</f>
        <v>45270</v>
      </c>
      <c r="G1" s="61">
        <f>('[1]Scheduling Worksheet'!$E$1)</f>
        <v>45277</v>
      </c>
      <c r="H1" s="61">
        <f>('[1]Scheduling Worksheet'!$F$1)</f>
        <v>45284</v>
      </c>
      <c r="I1" s="61">
        <f>('[1]Scheduling Worksheet'!$G$1)</f>
        <v>45291</v>
      </c>
      <c r="J1" s="61">
        <f>('[1]Scheduling Worksheet'!$H$1)</f>
        <v>45298</v>
      </c>
      <c r="K1" s="61">
        <f>('[1]Scheduling Worksheet'!$I$1)</f>
        <v>45305</v>
      </c>
      <c r="L1" s="61">
        <f>('[1]Scheduling Worksheet'!$J$1)</f>
        <v>45312</v>
      </c>
      <c r="M1" s="61">
        <f>('[1]Scheduling Worksheet'!$K$1)</f>
        <v>45319</v>
      </c>
      <c r="N1" s="45"/>
      <c r="O1" s="46"/>
      <c r="P1"/>
      <c r="Q1" s="28" t="e">
        <f>#REF!</f>
        <v>#REF!</v>
      </c>
      <c r="R1" s="10" t="e">
        <f>#REF!</f>
        <v>#REF!</v>
      </c>
      <c r="S1" s="61">
        <f>('[1]Scheduling Worksheet'!$L$1)</f>
        <v>45326</v>
      </c>
      <c r="T1" s="61">
        <f>('[1]Scheduling Worksheet'!$M$1)</f>
        <v>45333</v>
      </c>
      <c r="U1" s="61">
        <f>('[1]Scheduling Worksheet'!$N$1)</f>
        <v>45340</v>
      </c>
      <c r="V1" s="61">
        <f>('[1]Scheduling Worksheet'!$O$1)</f>
        <v>45347</v>
      </c>
      <c r="W1" s="61">
        <f>('[1]Scheduling Worksheet'!$P$1)</f>
        <v>45354</v>
      </c>
      <c r="X1" s="61">
        <f>('[1]Scheduling Worksheet'!$Q$1)</f>
        <v>45361</v>
      </c>
      <c r="Y1" s="61">
        <f>('[1]Scheduling Worksheet'!$R$1)</f>
        <v>45368</v>
      </c>
      <c r="Z1" s="61">
        <f>('[1]Scheduling Worksheet'!$S$1)</f>
        <v>45375</v>
      </c>
      <c r="AA1" s="61">
        <f>('[1]Scheduling Worksheet'!$T$1)</f>
        <v>45382</v>
      </c>
      <c r="AB1" s="61">
        <f>('[1]Scheduling Worksheet'!$U$1)</f>
        <v>45389</v>
      </c>
      <c r="AC1" s="61">
        <f>('[1]Scheduling Worksheet'!V$1)</f>
        <v>45396</v>
      </c>
      <c r="AD1" s="18"/>
      <c r="AE1" s="30"/>
      <c r="AF1" s="28" t="s">
        <v>47</v>
      </c>
      <c r="AG1" s="28" t="e">
        <f>#REF!</f>
        <v>#REF!</v>
      </c>
      <c r="AH1" s="42" t="s">
        <v>0</v>
      </c>
      <c r="AI1" s="29" t="s">
        <v>44</v>
      </c>
      <c r="AJ1" s="10" t="s">
        <v>63</v>
      </c>
      <c r="AK1" s="23" t="s">
        <v>92</v>
      </c>
      <c r="AL1" s="23"/>
      <c r="AM1" s="23" t="s">
        <v>93</v>
      </c>
      <c r="AN1" s="23"/>
      <c r="AO1" s="14"/>
      <c r="AP1" s="14"/>
      <c r="AQ1" s="23"/>
      <c r="AR1" s="5"/>
      <c r="AS1" s="34"/>
    </row>
    <row r="2" spans="1:84" s="4" customFormat="1" ht="19.95" customHeight="1" x14ac:dyDescent="0.25">
      <c r="A2" s="133"/>
      <c r="B2" s="77" t="str">
        <f>IF(ISNUMBER(MATCH($C2,[2]LECTORS!$D$1:$D$65546,0)),VLOOKUP($C2,[2]LECTORS!$D$1:$Q$65546,11,FALSE),"")</f>
        <v/>
      </c>
      <c r="C2" s="93" t="s">
        <v>88</v>
      </c>
      <c r="D2" s="134" t="str">
        <f>IF(ISNUMBER(MATCH($C2,'[1]Scheduling Worksheet'!$B$1:$B$65536,0)),VLOOKUP($C2,'[1]Scheduling Worksheet'!$B$1:$X$65536,22,FALSE),"")</f>
        <v/>
      </c>
      <c r="E2" s="79" t="str">
        <f>IF(ISNUMBER(MATCH($C2,'[1]Scheduling Worksheet'!$C$1:$C$65536,0)),VLOOKUP($C2,'[1]Scheduling Worksheet'!$C$1:$X$65536,21,FALSE),"")</f>
        <v/>
      </c>
      <c r="F2" s="78" t="str">
        <f>IF(ISNUMBER(MATCH($C2,'[1]Scheduling Worksheet'!$D$1:$D$65536,0)),VLOOKUP($C2,'[1]Scheduling Worksheet'!$D$1:$X$65536,20,FALSE),"")</f>
        <v/>
      </c>
      <c r="G2" s="78" t="str">
        <f>IF(ISNUMBER(MATCH($C2,'[1]Scheduling Worksheet'!$E$1:$E$65536,0)),VLOOKUP($C2,'[1]Scheduling Worksheet'!$E$1:$X$65536,19,FALSE),"")</f>
        <v/>
      </c>
      <c r="H2" s="78" t="str">
        <f>IF(ISNUMBER(MATCH($C2,'[1]Scheduling Worksheet'!$F$1:$F$65536,0)),VLOOKUP($C2,'[1]Scheduling Worksheet'!$F$1:$X$65536,19,FALSE),"")</f>
        <v/>
      </c>
      <c r="I2" s="79" t="str">
        <f>IF(ISNUMBER(MATCH($C2,'[1]Scheduling Worksheet'!$G$1:$G$65536,0)),VLOOKUP($C2,'[1]Scheduling Worksheet'!$G$1:$X$65536,17,FALSE),"")</f>
        <v/>
      </c>
      <c r="J2" s="78" t="str">
        <f>IF(ISNUMBER(MATCH($C2,'[1]Scheduling Worksheet'!$H$1:$H$65536,0)),VLOOKUP($C2,'[1]Scheduling Worksheet'!$H$1:$X$65536,16,FALSE),"")</f>
        <v>9:30-AS</v>
      </c>
      <c r="K2" s="79" t="str">
        <f>IF(ISNUMBER(MATCH($C2,'[1]Scheduling Worksheet'!$I$1:$I$65536,0)),VLOOKUP($C2,'[1]Scheduling Worksheet'!$I$1:$X$65536,15,FALSE),"")</f>
        <v/>
      </c>
      <c r="L2" s="79" t="str">
        <f>IF(ISNUMBER(MATCH($C2,'[1]Scheduling Worksheet'!$J$1:$J$65536,0)),VLOOKUP($C2,'[1]Scheduling Worksheet'!$J$1:$X$65536,14,FALSE),"")</f>
        <v/>
      </c>
      <c r="M2" s="79" t="str">
        <f>IF(ISNUMBER(MATCH($C2,'[1]Scheduling Worksheet'!$K$1:$K$65536,0)),VLOOKUP($C2,'[1]Scheduling Worksheet'!$K$1:$X$65536,13,FALSE),"")</f>
        <v>9:30-AS</v>
      </c>
      <c r="N2" s="135"/>
      <c r="O2" s="80"/>
      <c r="P2" s="81"/>
      <c r="Q2" s="82" t="str">
        <f>$B2</f>
        <v/>
      </c>
      <c r="R2" s="83" t="str">
        <f>$C2</f>
        <v>Muras, Anton</v>
      </c>
      <c r="S2" s="136" t="str">
        <f>IF(ISNUMBER(MATCH($C2,'[1]Scheduling Worksheet'!$L$1:$L$65536,0)),VLOOKUP($C2,'[1]Scheduling Worksheet'!$L$1:$X$65536,12,FALSE),"")</f>
        <v/>
      </c>
      <c r="T2" s="78" t="str">
        <f>IF(ISNUMBER(MATCH($C2,'[1]Scheduling Worksheet'!$M$1:$M$65536,0)),VLOOKUP($C2,'[1]Scheduling Worksheet'!$M$1:$X$65536,11,FALSE),"")</f>
        <v/>
      </c>
      <c r="U2" s="78" t="str">
        <f>IF(ISNUMBER(MATCH($C2,'[1]Scheduling Worksheet'!$N$1:$N$65536,0)),VLOOKUP($C2,'[1]Scheduling Worksheet'!$N$1:$X$65536,10,FALSE),"")</f>
        <v>9:30-AS</v>
      </c>
      <c r="V2" s="79" t="str">
        <f>IF(ISNUMBER(MATCH($C2,'[1]Scheduling Worksheet'!$O$1:$O$65536,0)),VLOOKUP($C2,'[1]Scheduling Worksheet'!$O$1:$X$65536,9,FALSE),"")</f>
        <v/>
      </c>
      <c r="W2" s="85" t="str">
        <f>IF(ISNUMBER(MATCH($C2,'[1]Scheduling Worksheet'!$P$1:$P$65536,0)),VLOOKUP($C2,'[1]Scheduling Worksheet'!$P$1:$X$65536,8,FALSE),"")</f>
        <v/>
      </c>
      <c r="X2" s="84" t="str">
        <f>IF(ISNUMBER(MATCH($C2,'[1]Scheduling Worksheet'!$Q$1:$Q$65536,0)),VLOOKUP($C2,'[1]Scheduling Worksheet'!$Q$1:$X$65536,7,FALSE),"")</f>
        <v/>
      </c>
      <c r="Y2" s="79" t="str">
        <f>IF(ISNUMBER(MATCH($C2,'[1]Scheduling Worksheet'!$R$1:$R$65536,0)),VLOOKUP($C2,'[1]Scheduling Worksheet'!$R$1:$X$65536,6,FALSE),"")</f>
        <v>9:30-AS</v>
      </c>
      <c r="Z2" s="78" t="str">
        <f>IF(ISNUMBER(MATCH($C2,'[1]Scheduling Worksheet'!$S$1:$S$65536,0)),VLOOKUP($C2,'[1]Scheduling Worksheet'!$S$1:$X$65536,5,FALSE),"")</f>
        <v/>
      </c>
      <c r="AA2" s="79" t="str">
        <f>IF(ISNUMBER(MATCH($C2,'[1]Scheduling Worksheet'!$T$1:$T$65536,0)),VLOOKUP($C2,'[1]Scheduling Worksheet'!$T$1:$X$65536,4,FALSE),"")</f>
        <v/>
      </c>
      <c r="AB2" s="79" t="str">
        <f>IF(ISNUMBER(MATCH($C2,'[1]Scheduling Worksheet'!$U$1:$U$65536,0)),VLOOKUP($C2,'[1]Scheduling Worksheet'!$U$1:$X$65536,3,FALSE),"")</f>
        <v/>
      </c>
      <c r="AC2" s="86" t="str">
        <f>IF(ISNUMBER(MATCH($C2,'[1]Scheduling Worksheet'!$V$1:$V$65536,0)),VLOOKUP($C2,'[1]Scheduling Worksheet'!$V$1:$X$65536,3,FALSE),"")</f>
        <v/>
      </c>
      <c r="AD2" s="87"/>
      <c r="AE2" s="88"/>
      <c r="AF2" s="89" t="str">
        <f>$C2</f>
        <v>Muras, Anton</v>
      </c>
      <c r="AG2" s="84" t="str">
        <f>$B2</f>
        <v/>
      </c>
      <c r="AH2" s="82" t="str">
        <f>IF(ISNUMBER(MATCH($C2,[2]LECTORS!$D$1:$D$65546,0)),VLOOKUP($C2,[2]LECTORS!$D$1:$Q$65546,7,FALSE),"")</f>
        <v/>
      </c>
      <c r="AI2" s="90" t="str">
        <f>IF($AJ2="y",IF(ISNUMBER(MATCH($C2,[2]LECTORS!$D$1:$D$65546,0)),VLOOKUP($C2,[2]LECTORS!$D$1:$Q$65546,6,FALSE),""),"")</f>
        <v/>
      </c>
      <c r="AJ2" s="91" t="s">
        <v>45</v>
      </c>
      <c r="AK2" s="92">
        <f>COUNTIF($E2:$AE2,"*-Lector")</f>
        <v>0</v>
      </c>
      <c r="AL2" s="93" t="str">
        <f>IF(ISNUMBER(MATCH($C2,[2]LECTORS!$D$1:$D$65546,0)),VLOOKUP($C2,[2]LECTORS!$D$1:$Q$65546,12,FALSE),"")</f>
        <v/>
      </c>
      <c r="AM2" s="92">
        <f>COUNTIF($E2:$AE2,"*-EM")+AK2</f>
        <v>0</v>
      </c>
      <c r="AN2" s="94" t="str">
        <f>IF(ISNUMBER(MATCH($C2,[2]LECTORS!$D$1:$D$65546,0)),VLOOKUP($C2,[2]LECTORS!$D$1:$S$65546,14,FALSE),"")</f>
        <v/>
      </c>
      <c r="AO2" s="93" t="s">
        <v>87</v>
      </c>
      <c r="AP2" s="93" t="str">
        <f>IF(ISNUMBER(MATCH($C2,[2]LECTORS!$D$1:$D$65546,0)),VLOOKUP($C2,[2]LECTORS!$D$1:$S$65546,16,FALSE),"")</f>
        <v/>
      </c>
      <c r="AQ2" s="93" t="str">
        <f>IF(ISNUMBER(MATCH($C2,[2]LECTORS!$D$1:$D$65546,0)),VLOOKUP($C2,[2]LECTORS!$D$1:$Q$65546,6,FALSE),"")</f>
        <v/>
      </c>
      <c r="AR2" s="95"/>
      <c r="AS2" s="95"/>
      <c r="AT2" s="96"/>
      <c r="AU2" s="96"/>
      <c r="AV2" s="96"/>
      <c r="AW2" s="96"/>
      <c r="AX2" s="96"/>
      <c r="AY2" s="96"/>
      <c r="AZ2" s="96"/>
      <c r="BA2" s="96" t="str">
        <f>IF($AN2="EM",$B2,"LEC")</f>
        <v>LEC</v>
      </c>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row>
    <row r="3" spans="1:84" s="4" customFormat="1" ht="19.95" customHeight="1" x14ac:dyDescent="0.25">
      <c r="A3" s="112"/>
      <c r="B3" s="138" t="s">
        <v>34</v>
      </c>
      <c r="C3" s="140">
        <v>8</v>
      </c>
      <c r="D3" s="114"/>
      <c r="E3" s="115"/>
      <c r="F3" s="115"/>
      <c r="G3" s="115"/>
      <c r="H3" s="115" t="str">
        <f>IF(ISNUMBER(MATCH($B3,'[1]Scheduling Worksheet'!$F$1:$F$65536,0)),VLOOKUP($B3,'[1]Scheduling Worksheet'!$F$1:$X$65536,19,FALSE),"")</f>
        <v/>
      </c>
      <c r="I3" s="115"/>
      <c r="J3" s="115"/>
      <c r="K3" s="115"/>
      <c r="L3" s="115"/>
      <c r="M3" s="115"/>
      <c r="N3" s="116"/>
      <c r="O3" s="117"/>
      <c r="P3" s="118"/>
      <c r="Q3" s="113"/>
      <c r="R3" s="119" t="str">
        <f>$B3</f>
        <v>1,</v>
      </c>
      <c r="S3" s="114"/>
      <c r="T3" s="115"/>
      <c r="U3" s="115"/>
      <c r="V3" s="115"/>
      <c r="W3" s="120"/>
      <c r="X3" s="120"/>
      <c r="Y3" s="115"/>
      <c r="Z3" s="115"/>
      <c r="AA3" s="115"/>
      <c r="AB3" s="115"/>
      <c r="AC3" s="121"/>
      <c r="AD3" s="122"/>
      <c r="AE3" s="123"/>
      <c r="AF3" s="124" t="str">
        <f>$B3</f>
        <v>1,</v>
      </c>
      <c r="AG3" s="120"/>
      <c r="AH3" s="113"/>
      <c r="AI3" s="125"/>
      <c r="AJ3" s="126"/>
      <c r="AK3" s="127"/>
      <c r="AL3" s="128"/>
      <c r="AM3" s="127"/>
      <c r="AN3" s="129"/>
      <c r="AO3" s="128"/>
      <c r="AP3" s="128"/>
      <c r="AQ3" s="128"/>
      <c r="AR3" s="130"/>
      <c r="AS3" s="130"/>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row>
    <row r="4" spans="1:84" s="4" customFormat="1" ht="19.95" customHeight="1" x14ac:dyDescent="0.25">
      <c r="A4" s="76"/>
      <c r="B4" s="63" t="str">
        <f>IF(ISNUMBER(MATCH($C4,[2]LECTORS!$D$1:$D$65546,0)),VLOOKUP($C4,[2]LECTORS!$D$1:$Q$65546,11,FALSE),"")</f>
        <v>1,</v>
      </c>
      <c r="C4" s="36" t="s">
        <v>24</v>
      </c>
      <c r="D4" s="103" t="str">
        <f>IF(ISNUMBER(MATCH($C4,'[1]Scheduling Worksheet'!$B$1:$B$65536,0)),VLOOKUP($C4,'[1]Scheduling Worksheet'!$B$1:$X$65536,22,FALSE),"")</f>
        <v>1:00-EM</v>
      </c>
      <c r="E4" s="47" t="str">
        <f>IF(ISNUMBER(MATCH($C4,'[1]Scheduling Worksheet'!$C$1:$C$65536,0)),VLOOKUP($C4,'[1]Scheduling Worksheet'!$C$1:$X$65536,21,FALSE),"")</f>
        <v/>
      </c>
      <c r="F4" s="47" t="str">
        <f>IF(ISNUMBER(MATCH($C4,'[1]Scheduling Worksheet'!$D$1:$D$65536,0)),VLOOKUP($C4,'[1]Scheduling Worksheet'!$D$1:$X$65536,20,FALSE),"")</f>
        <v/>
      </c>
      <c r="G4" s="47" t="str">
        <f>IF(ISNUMBER(MATCH($C4,'[1]Scheduling Worksheet'!$E$1:$E$65536,0)),VLOOKUP($C4,'[1]Scheduling Worksheet'!$E$1:$X$65536,19,FALSE),"")</f>
        <v>1:00-Lector</v>
      </c>
      <c r="H4" s="47" t="str">
        <f>IF(ISNUMBER(MATCH($C4,'[1]Scheduling Worksheet'!$F$1:$F$65536,0)),VLOOKUP($C4,'[1]Scheduling Worksheet'!$F$1:$X$65536,19,FALSE),"")</f>
        <v/>
      </c>
      <c r="I4" s="47" t="str">
        <f>IF(ISNUMBER(MATCH($C4,'[1]Scheduling Worksheet'!$G$1:$G$65536,0)),VLOOKUP($C4,'[1]Scheduling Worksheet'!$G$1:$X$65536,17,FALSE),"")</f>
        <v>1:00-EM</v>
      </c>
      <c r="J4" s="47" t="str">
        <f>IF(ISNUMBER(MATCH($C4,'[1]Scheduling Worksheet'!$H$1:$H$65536,0)),VLOOKUP($C4,'[1]Scheduling Worksheet'!$H$1:$X$65536,16,FALSE),"")</f>
        <v/>
      </c>
      <c r="K4" s="47" t="str">
        <f>IF(ISNUMBER(MATCH($C4,'[1]Scheduling Worksheet'!$I$1:$I$65536,0)),VLOOKUP($C4,'[1]Scheduling Worksheet'!$I$1:$X$65536,15,FALSE),"")</f>
        <v/>
      </c>
      <c r="L4" s="47" t="str">
        <f>IF(ISNUMBER(MATCH($C4,'[1]Scheduling Worksheet'!$J$1:$J$65536,0)),VLOOKUP($C4,'[1]Scheduling Worksheet'!$J$1:$X$65536,14,FALSE),"")</f>
        <v>1:00-Lector</v>
      </c>
      <c r="M4" s="47" t="str">
        <f>IF(ISNUMBER(MATCH($C4,'[1]Scheduling Worksheet'!$K$1:$K$65536,0)),VLOOKUP($C4,'[1]Scheduling Worksheet'!$K$1:$X$65536,13,FALSE),"")</f>
        <v/>
      </c>
      <c r="N4" s="102"/>
      <c r="O4" s="49"/>
      <c r="P4" s="50"/>
      <c r="Q4" s="43" t="str">
        <f t="shared" ref="Q4:Q11" si="0">$B4</f>
        <v>1,</v>
      </c>
      <c r="R4" s="9" t="str">
        <f t="shared" ref="R4:R11" si="1">$C4</f>
        <v>Belman, Juan</v>
      </c>
      <c r="S4" s="54" t="str">
        <f>IF(ISNUMBER(MATCH($C4,'[1]Scheduling Worksheet'!$L$1:$L$65536,0)),VLOOKUP($C4,'[1]Scheduling Worksheet'!$L$1:$X$65536,12,FALSE),"")</f>
        <v>1:00-EM</v>
      </c>
      <c r="T4" s="47" t="str">
        <f>IF(ISNUMBER(MATCH($C4,'[1]Scheduling Worksheet'!$M$1:$M$65536,0)),VLOOKUP($C4,'[1]Scheduling Worksheet'!$M$1:$X$65536,11,FALSE),"")</f>
        <v/>
      </c>
      <c r="U4" s="47" t="str">
        <f>IF(ISNUMBER(MATCH($C4,'[1]Scheduling Worksheet'!$N$1:$N$65536,0)),VLOOKUP($C4,'[1]Scheduling Worksheet'!$N$1:$X$65536,10,FALSE),"")</f>
        <v>1:00-Lector</v>
      </c>
      <c r="V4" s="47" t="str">
        <f>IF(ISNUMBER(MATCH($C4,'[1]Scheduling Worksheet'!$O$1:$O$65536,0)),VLOOKUP($C4,'[1]Scheduling Worksheet'!$O$1:$X$65536,9,FALSE),"")</f>
        <v/>
      </c>
      <c r="W4" s="51" t="str">
        <f>IF(ISNUMBER(MATCH($C4,'[1]Scheduling Worksheet'!$P$1:$P$65536,0)),VLOOKUP($C4,'[1]Scheduling Worksheet'!$P$1:$X$65536,8,FALSE),"")</f>
        <v/>
      </c>
      <c r="X4" s="51" t="str">
        <f>IF(ISNUMBER(MATCH($C4,'[1]Scheduling Worksheet'!$Q$1:$Q$65536,0)),VLOOKUP($C4,'[1]Scheduling Worksheet'!$Q$1:$X$65536,7,FALSE),"")</f>
        <v>1:00-EM</v>
      </c>
      <c r="Y4" s="47" t="str">
        <f>IF(ISNUMBER(MATCH($C4,'[1]Scheduling Worksheet'!$R$1:$R$65536,0)),VLOOKUP($C4,'[1]Scheduling Worksheet'!$R$1:$X$65536,6,FALSE),"")</f>
        <v/>
      </c>
      <c r="Z4" s="47" t="str">
        <f>IF(ISNUMBER(MATCH($C4,'[1]Scheduling Worksheet'!$S$1:$S$65536,0)),VLOOKUP($C4,'[1]Scheduling Worksheet'!$S$1:$X$65536,5,FALSE),"")</f>
        <v>1:00-Lector</v>
      </c>
      <c r="AA4" s="47" t="str">
        <f>IF(ISNUMBER(MATCH($C4,'[1]Scheduling Worksheet'!$T$1:$T$65536,0)),VLOOKUP($C4,'[1]Scheduling Worksheet'!$T$1:$X$65536,4,FALSE),"")</f>
        <v/>
      </c>
      <c r="AB4" s="47" t="str">
        <f>IF(ISNUMBER(MATCH($C4,'[1]Scheduling Worksheet'!$U$1:$U$65536,0)),VLOOKUP($C4,'[1]Scheduling Worksheet'!$U$1:$X$65536,3,FALSE),"")</f>
        <v/>
      </c>
      <c r="AC4" s="53" t="str">
        <f>IF(ISNUMBER(MATCH($C4,'[1]Scheduling Worksheet'!$V$1:$V$65536,0)),VLOOKUP($C4,'[1]Scheduling Worksheet'!$V$1:$X$65536,3,FALSE),"")</f>
        <v/>
      </c>
      <c r="AD4" s="18"/>
      <c r="AE4" s="33"/>
      <c r="AF4" s="25" t="str">
        <f t="shared" ref="AF4:AF11" si="2">$C4</f>
        <v>Belman, Juan</v>
      </c>
      <c r="AG4" s="51" t="str">
        <f t="shared" ref="AG4:AG11" si="3">$B4</f>
        <v>1,</v>
      </c>
      <c r="AH4" s="43" t="str">
        <f>IF(ISNUMBER(MATCH($C4,[2]LECTORS!$D$1:$D$65546,0)),VLOOKUP($C4,[2]LECTORS!$D$1:$Q$65546,7,FALSE),"")</f>
        <v>512-573-3993</v>
      </c>
      <c r="AI4" s="26" t="str">
        <f>IF($AJ4="y",IF(ISNUMBER(MATCH($C4,[2]LECTORS!$D$1:$D$65546,0)),VLOOKUP($C4,[2]LECTORS!$D$1:$Q$65546,6,FALSE),""),"")</f>
        <v/>
      </c>
      <c r="AJ4" s="27" t="s">
        <v>59</v>
      </c>
      <c r="AK4" s="16">
        <f t="shared" ref="AK4:AK11" si="4">COUNTIF($E4:$AE4,"*-Lector")</f>
        <v>4</v>
      </c>
      <c r="AL4" s="14" t="str">
        <f>IF(ISNUMBER(MATCH($C4,[2]LECTORS!$D$1:$D$65546,0)),VLOOKUP($C4,[2]LECTORS!$D$1:$Q$65546,12,FALSE),"")</f>
        <v>8</v>
      </c>
      <c r="AM4" s="16">
        <f t="shared" ref="AM4:AM11" si="5">COUNTIF($E4:$AE4,"*-EM")+AK4</f>
        <v>7</v>
      </c>
      <c r="AN4" s="13" t="str">
        <f>IF(ISNUMBER(MATCH($C4,[2]LECTORS!$D$1:$D$65546,0)),VLOOKUP($C4,[2]LECTORS!$D$1:$S$65546,14,FALSE),"")</f>
        <v>EM</v>
      </c>
      <c r="AO4" s="14">
        <f>IF(ISNUMBER(MATCH($C4,[2]LECTORS!$D$1:$D$65546,0)),VLOOKUP($C4,[2]LECTORS!$D$1:$S$65546,15,FALSE),"")</f>
        <v>0</v>
      </c>
      <c r="AP4" s="14">
        <f>IF(ISNUMBER(MATCH($C4,[2]LECTORS!$D$1:$D$65546,0)),VLOOKUP($C4,[2]LECTORS!$D$1:$S$65546,16,FALSE),"")</f>
        <v>0</v>
      </c>
      <c r="AQ4" s="14" t="str">
        <f>IF(ISNUMBER(MATCH($C4,[2]LECTORS!$D$1:$D$65546,0)),VLOOKUP($C4,[2]LECTORS!$D$1:$Q$65546,6,FALSE),"")</f>
        <v>jbelmannavarro@gmail.com</v>
      </c>
      <c r="AR4" s="2"/>
      <c r="AS4" s="2"/>
      <c r="BA4" s="4" t="str">
        <f t="shared" ref="BA4:BA11" si="6">IF($AN4="EM",$B4,"LEC")</f>
        <v>1,</v>
      </c>
    </row>
    <row r="5" spans="1:84" s="4" customFormat="1" ht="19.95" customHeight="1" x14ac:dyDescent="0.25">
      <c r="A5" s="76"/>
      <c r="B5" s="43" t="s">
        <v>34</v>
      </c>
      <c r="C5" s="146" t="s">
        <v>21</v>
      </c>
      <c r="D5" s="103" t="str">
        <f>IF(ISNUMBER(MATCH($C5,'[1]Scheduling Worksheet'!$B$1:$B$65536,0)),VLOOKUP($C5,'[1]Scheduling Worksheet'!$B$1:$X$65536,22,FALSE),"")</f>
        <v/>
      </c>
      <c r="E5" s="47" t="str">
        <f>IF(ISNUMBER(MATCH($C5,'[1]Scheduling Worksheet'!$C$1:$C$65536,0)),VLOOKUP($C5,'[1]Scheduling Worksheet'!$C$1:$X$65536,21,FALSE),"")</f>
        <v>1:00-Lector</v>
      </c>
      <c r="F5" s="47" t="str">
        <f>IF(ISNUMBER(MATCH($C5,'[1]Scheduling Worksheet'!$D$1:$D$65536,0)),VLOOKUP($C5,'[1]Scheduling Worksheet'!$D$1:$X$65536,20,FALSE),"")</f>
        <v/>
      </c>
      <c r="G5" s="47" t="str">
        <f>IF(ISNUMBER(MATCH($C5,'[1]Scheduling Worksheet'!$E$1:$E$65536,0)),VLOOKUP($C5,'[1]Scheduling Worksheet'!$E$1:$X$65536,19,FALSE),"")</f>
        <v/>
      </c>
      <c r="H5" s="51" t="str">
        <f>IF(ISNUMBER(MATCH($C5,'[1]Scheduling Worksheet'!$F$1:$F$65536,0)),VLOOKUP($C5,'[1]Scheduling Worksheet'!$F$1:$X$65536,19,FALSE),"")</f>
        <v/>
      </c>
      <c r="I5" s="51" t="str">
        <f>IF(ISNUMBER(MATCH($C5,'[1]Scheduling Worksheet'!$G$1:$G$65536,0)),VLOOKUP($C5,'[1]Scheduling Worksheet'!$G$1:$X$65536,17,FALSE),"")</f>
        <v/>
      </c>
      <c r="J5" s="47" t="str">
        <f>IF(ISNUMBER(MATCH($C5,'[1]Scheduling Worksheet'!$H$1:$H$65536,0)),VLOOKUP($C5,'[1]Scheduling Worksheet'!$H$1:$X$65536,16,FALSE),"")</f>
        <v>1:00-Lector</v>
      </c>
      <c r="K5" s="47" t="str">
        <f>IF(ISNUMBER(MATCH($C5,'[1]Scheduling Worksheet'!$I$1:$I$65536,0)),VLOOKUP($C5,'[1]Scheduling Worksheet'!$I$1:$X$65536,15,FALSE),"")</f>
        <v/>
      </c>
      <c r="L5" s="47" t="str">
        <f>IF(ISNUMBER(MATCH($C5,'[1]Scheduling Worksheet'!$J$1:$J$65536,0)),VLOOKUP($C5,'[1]Scheduling Worksheet'!$J$1:$X$65536,14,FALSE),"")</f>
        <v/>
      </c>
      <c r="M5" s="47" t="str">
        <f>IF(ISNUMBER(MATCH($C5,'[1]Scheduling Worksheet'!$K$1:$K$65536,0)),VLOOKUP($C5,'[1]Scheduling Worksheet'!$K$1:$X$65536,13,FALSE),"")</f>
        <v/>
      </c>
      <c r="N5" s="102"/>
      <c r="O5" s="49"/>
      <c r="P5" s="50"/>
      <c r="Q5" s="43" t="str">
        <f t="shared" si="0"/>
        <v>1,</v>
      </c>
      <c r="R5" s="9" t="str">
        <f t="shared" si="1"/>
        <v>Delgado, Alicia</v>
      </c>
      <c r="S5" s="54" t="str">
        <f>IF(ISNUMBER(MATCH($C5,'[1]Scheduling Worksheet'!$L$1:$L$65536,0)),VLOOKUP($C5,'[1]Scheduling Worksheet'!$L$1:$X$65536,12,FALSE),"")</f>
        <v>1:00-Lector</v>
      </c>
      <c r="T5" s="47" t="str">
        <f>IF(ISNUMBER(MATCH($C5,'[1]Scheduling Worksheet'!$M$1:$M$65536,0)),VLOOKUP($C5,'[1]Scheduling Worksheet'!$M$1:$X$65536,11,FALSE),"")</f>
        <v/>
      </c>
      <c r="U5" s="47" t="str">
        <f>IF(ISNUMBER(MATCH($C5,'[1]Scheduling Worksheet'!$N$1:$N$65536,0)),VLOOKUP($C5,'[1]Scheduling Worksheet'!$N$1:$X$65536,10,FALSE),"")</f>
        <v/>
      </c>
      <c r="V5" s="47" t="str">
        <f>IF(ISNUMBER(MATCH($C5,'[1]Scheduling Worksheet'!$O$1:$O$65536,0)),VLOOKUP($C5,'[1]Scheduling Worksheet'!$O$1:$X$65536,9,FALSE),"")</f>
        <v>1:00-EM</v>
      </c>
      <c r="W5" s="51" t="str">
        <f>IF(ISNUMBER(MATCH($C5,'[1]Scheduling Worksheet'!$P$1:$P$65536,0)),VLOOKUP($C5,'[1]Scheduling Worksheet'!$P$1:$X$65536,8,FALSE),"")</f>
        <v>1:00-Lector</v>
      </c>
      <c r="X5" s="51" t="str">
        <f>IF(ISNUMBER(MATCH($C5,'[1]Scheduling Worksheet'!$Q$1:$Q$65536,0)),VLOOKUP($C5,'[1]Scheduling Worksheet'!$Q$1:$X$65536,7,FALSE),"")</f>
        <v/>
      </c>
      <c r="Y5" s="47" t="str">
        <f>IF(ISNUMBER(MATCH($C5,'[1]Scheduling Worksheet'!$R$1:$R$65536,0)),VLOOKUP($C5,'[1]Scheduling Worksheet'!$R$1:$X$65536,6,FALSE),"")</f>
        <v/>
      </c>
      <c r="Z5" s="47" t="str">
        <f>IF(ISNUMBER(MATCH($C5,'[1]Scheduling Worksheet'!$S$1:$S$65536,0)),VLOOKUP($C5,'[1]Scheduling Worksheet'!$S$1:$X$65536,5,FALSE),"")</f>
        <v>1:00-EM</v>
      </c>
      <c r="AA5" s="47" t="str">
        <f>IF(ISNUMBER(MATCH($C5,'[1]Scheduling Worksheet'!$T$1:$T$65536,0)),VLOOKUP($C5,'[1]Scheduling Worksheet'!$T$1:$X$65536,4,FALSE),"")</f>
        <v/>
      </c>
      <c r="AB5" s="47" t="str">
        <f>IF(ISNUMBER(MATCH($C5,'[1]Scheduling Worksheet'!$U$1:$U$65536,0)),VLOOKUP($C5,'[1]Scheduling Worksheet'!$U$1:$X$65536,3,FALSE),"")</f>
        <v/>
      </c>
      <c r="AC5" s="53" t="str">
        <f>IF(ISNUMBER(MATCH($C5,'[1]Scheduling Worksheet'!$V$1:$V$65536,0)),VLOOKUP($C5,'[1]Scheduling Worksheet'!$V$1:$X$65536,3,FALSE),"")</f>
        <v/>
      </c>
      <c r="AD5" s="18"/>
      <c r="AE5" s="31"/>
      <c r="AF5" s="25" t="str">
        <f t="shared" si="2"/>
        <v>Delgado, Alicia</v>
      </c>
      <c r="AG5" s="51" t="str">
        <f t="shared" si="3"/>
        <v>1,</v>
      </c>
      <c r="AH5" s="43" t="s">
        <v>36</v>
      </c>
      <c r="AI5" s="26" t="str">
        <f>IF($AJ5="y",IF(ISNUMBER(MATCH($C5,[2]LECTORS!$D$1:$D$65546,0)),VLOOKUP($C5,[2]LECTORS!$D$1:$Q$65546,6,FALSE),""),"")</f>
        <v/>
      </c>
      <c r="AJ5" s="27" t="s">
        <v>59</v>
      </c>
      <c r="AK5" s="16">
        <f t="shared" si="4"/>
        <v>4</v>
      </c>
      <c r="AL5" s="14">
        <f>IF(ISNUMBER(MATCH($C5,[2]LECTORS!$D$1:$D$65546,0)),VLOOKUP($C5,[2]LECTORS!$D$1:$Q$65546,12,FALSE),"")</f>
        <v>8</v>
      </c>
      <c r="AM5" s="16">
        <f t="shared" si="5"/>
        <v>6</v>
      </c>
      <c r="AN5" s="13" t="str">
        <f>IF(ISNUMBER(MATCH($C5,[2]LECTORS!$D$1:$D$65546,0)),VLOOKUP($C5,[2]LECTORS!$D$1:$S$65546,14,FALSE),"")</f>
        <v>EM SAC</v>
      </c>
      <c r="AO5" s="14" t="str">
        <f>IF(ISNUMBER(MATCH($C5,[2]LECTORS!$D$1:$D$65546,0)),VLOOKUP($C5,[2]LECTORS!$D$1:$S$65546,15,FALSE),"")</f>
        <v>Guadalupano.  Only schedule on 1st Sunday of the month.</v>
      </c>
      <c r="AP5" s="14">
        <f>IF(ISNUMBER(MATCH($C5,[2]LECTORS!$D$1:$D$65546,0)),VLOOKUP($C5,[2]LECTORS!$D$1:$S$65546,16,FALSE),"")</f>
        <v>0</v>
      </c>
      <c r="AQ5" s="14" t="str">
        <f>IF(ISNUMBER(MATCH($C5,[2]LECTORS!$D$1:$D$65546,0)),VLOOKUP($C5,[2]LECTORS!$D$1:$Q$65546,6,FALSE),"")</f>
        <v>aliciadelgadocr@gmail.com</v>
      </c>
      <c r="AR5" s="2"/>
      <c r="AS5" s="2"/>
      <c r="BA5" s="4" t="str">
        <f t="shared" si="6"/>
        <v>LEC</v>
      </c>
    </row>
    <row r="6" spans="1:84" s="4" customFormat="1" ht="19.95" customHeight="1" x14ac:dyDescent="0.25">
      <c r="A6" s="76"/>
      <c r="B6" s="43" t="str">
        <f>IF(ISNUMBER(MATCH($C6,[2]LECTORS!$D$1:$D$65546,0)),VLOOKUP($C6,[2]LECTORS!$D$1:$Q$65546,11,FALSE),"")</f>
        <v>1,</v>
      </c>
      <c r="C6" s="36" t="s">
        <v>72</v>
      </c>
      <c r="D6" s="103" t="str">
        <f>IF(ISNUMBER(MATCH($C6,'[1]Scheduling Worksheet'!$B$1:$B$65536,0)),VLOOKUP($C6,'[1]Scheduling Worksheet'!$B$1:$X$65536,22,FALSE),"")</f>
        <v>1:00-EM</v>
      </c>
      <c r="E6" s="52" t="str">
        <f>IF(ISNUMBER(MATCH($C6,'[1]Scheduling Worksheet'!$C$1:$C$65536,0)),VLOOKUP($C6,'[1]Scheduling Worksheet'!$C$1:$X$65536,21,FALSE),"")</f>
        <v/>
      </c>
      <c r="F6" s="47" t="str">
        <f>IF(ISNUMBER(MATCH($C6,'[1]Scheduling Worksheet'!$D$1:$D$65536,0)),VLOOKUP($C6,'[1]Scheduling Worksheet'!$D$1:$X$65536,20,FALSE),"")</f>
        <v>1:00-EM</v>
      </c>
      <c r="G6" s="47" t="str">
        <f>IF(ISNUMBER(MATCH($C6,'[1]Scheduling Worksheet'!$E$1:$E$65536,0)),VLOOKUP($C6,'[1]Scheduling Worksheet'!$E$1:$X$65536,19,FALSE),"")</f>
        <v>1:00-Lector</v>
      </c>
      <c r="H6" s="47" t="str">
        <f>IF(ISNUMBER(MATCH($C6,'[1]Scheduling Worksheet'!$F$1:$F$65536,0)),VLOOKUP($C6,'[1]Scheduling Worksheet'!$F$1:$X$65536,19,FALSE),"")</f>
        <v/>
      </c>
      <c r="I6" s="47" t="str">
        <f>IF(ISNUMBER(MATCH($C6,'[1]Scheduling Worksheet'!$G$1:$G$65536,0)),VLOOKUP($C6,'[1]Scheduling Worksheet'!$G$1:$X$65536,17,FALSE),"")</f>
        <v/>
      </c>
      <c r="J6" s="52" t="str">
        <f>IF(ISNUMBER(MATCH($C6,'[1]Scheduling Worksheet'!$H$1:$H$65536,0)),VLOOKUP($C6,'[1]Scheduling Worksheet'!$H$1:$X$65536,16,FALSE),"")</f>
        <v/>
      </c>
      <c r="K6" s="47" t="str">
        <f>IF(ISNUMBER(MATCH($C6,'[1]Scheduling Worksheet'!$I$1:$I$65536,0)),VLOOKUP($C6,'[1]Scheduling Worksheet'!$I$1:$X$65536,15,FALSE),"")</f>
        <v>1:00-EM</v>
      </c>
      <c r="L6" s="47" t="str">
        <f>IF(ISNUMBER(MATCH($C6,'[1]Scheduling Worksheet'!$J$1:$J$65536,0)),VLOOKUP($C6,'[1]Scheduling Worksheet'!$J$1:$X$65536,14,FALSE),"")</f>
        <v/>
      </c>
      <c r="M6" s="47" t="str">
        <f>IF(ISNUMBER(MATCH($C6,'[1]Scheduling Worksheet'!$K$1:$K$65536,0)),VLOOKUP($C6,'[1]Scheduling Worksheet'!$K$1:$X$65536,13,FALSE),"")</f>
        <v>1:00-Lector</v>
      </c>
      <c r="N6" s="102"/>
      <c r="O6" s="49"/>
      <c r="P6" s="50"/>
      <c r="Q6" s="43" t="str">
        <f t="shared" si="0"/>
        <v>1,</v>
      </c>
      <c r="R6" s="9" t="str">
        <f t="shared" si="1"/>
        <v>Garcia, Rodrigo</v>
      </c>
      <c r="S6" s="47" t="str">
        <f>IF(ISNUMBER(MATCH($C6,'[1]Scheduling Worksheet'!$L$1:$L$65536,0)),VLOOKUP($C6,'[1]Scheduling Worksheet'!$L$1:$X$65536,12,FALSE),"")</f>
        <v/>
      </c>
      <c r="T6" s="47" t="str">
        <f>IF(ISNUMBER(MATCH($C6,'[1]Scheduling Worksheet'!$M$1:$M$65536,0)),VLOOKUP($C6,'[1]Scheduling Worksheet'!$M$1:$X$65536,11,FALSE),"")</f>
        <v>1:00-EM</v>
      </c>
      <c r="U6" s="47" t="str">
        <f>IF(ISNUMBER(MATCH($C6,'[1]Scheduling Worksheet'!$N$1:$N$65536,0)),VLOOKUP($C6,'[1]Scheduling Worksheet'!$N$1:$X$65536,10,FALSE),"")</f>
        <v/>
      </c>
      <c r="V6" s="47" t="str">
        <f>IF(ISNUMBER(MATCH($C6,'[1]Scheduling Worksheet'!$O$1:$O$65536,0)),VLOOKUP($C6,'[1]Scheduling Worksheet'!$O$1:$X$65536,9,FALSE),"")</f>
        <v>1:00-Lector</v>
      </c>
      <c r="W6" s="51" t="str">
        <f>IF(ISNUMBER(MATCH($C6,'[1]Scheduling Worksheet'!$P$1:$P$65536,0)),VLOOKUP($C6,'[1]Scheduling Worksheet'!$P$1:$X$65536,8,FALSE),"")</f>
        <v/>
      </c>
      <c r="X6" s="51" t="str">
        <f>IF(ISNUMBER(MATCH($C6,'[1]Scheduling Worksheet'!$Q$1:$Q$65536,0)),VLOOKUP($C6,'[1]Scheduling Worksheet'!$Q$1:$X$65536,7,FALSE),"")</f>
        <v>1:00-EM</v>
      </c>
      <c r="Y6" s="47" t="str">
        <f>IF(ISNUMBER(MATCH($C6,'[1]Scheduling Worksheet'!$R$1:$R$65536,0)),VLOOKUP($C6,'[1]Scheduling Worksheet'!$R$1:$X$65536,6,FALSE),"")</f>
        <v/>
      </c>
      <c r="Z6" s="47" t="str">
        <f>IF(ISNUMBER(MATCH($C6,'[1]Scheduling Worksheet'!$S$1:$S$65536,0)),VLOOKUP($C6,'[1]Scheduling Worksheet'!$S$1:$X$65536,5,FALSE),"")</f>
        <v/>
      </c>
      <c r="AA6" s="47" t="str">
        <f>IF(ISNUMBER(MATCH($C6,'[1]Scheduling Worksheet'!$T$1:$T$65536,0)),VLOOKUP($C6,'[1]Scheduling Worksheet'!$T$1:$X$65536,4,FALSE),"")</f>
        <v/>
      </c>
      <c r="AB6" s="47" t="str">
        <f>IF(ISNUMBER(MATCH($C6,'[1]Scheduling Worksheet'!$U$1:$U$65536,0)),VLOOKUP($C6,'[1]Scheduling Worksheet'!$U$1:$X$65536,3,FALSE),"")</f>
        <v/>
      </c>
      <c r="AC6" s="53" t="str">
        <f>IF(ISNUMBER(MATCH($C6,'[1]Scheduling Worksheet'!$V$1:$V$65536,0)),VLOOKUP($C6,'[1]Scheduling Worksheet'!$V$1:$X$65536,3,FALSE),"")</f>
        <v/>
      </c>
      <c r="AD6" s="18"/>
      <c r="AE6" s="33"/>
      <c r="AF6" s="25" t="str">
        <f t="shared" si="2"/>
        <v>Garcia, Rodrigo</v>
      </c>
      <c r="AG6" s="51" t="str">
        <f t="shared" si="3"/>
        <v>1,</v>
      </c>
      <c r="AH6" s="43" t="str">
        <f>IF(ISNUMBER(MATCH($C6,[2]LECTORS!$D$1:$D$65546,0)),VLOOKUP($C6,[2]LECTORS!$D$1:$Q$65546,7,FALSE),"")</f>
        <v>512-657-3843</v>
      </c>
      <c r="AI6" s="26" t="str">
        <f>IF($AJ6="y",IF(ISNUMBER(MATCH($C6,[2]LECTORS!$D$1:$D$65546,0)),VLOOKUP($C6,[2]LECTORS!$D$1:$Q$65546,6,FALSE),""),"")</f>
        <v>rigogarcia76@hotmail.com</v>
      </c>
      <c r="AJ6" s="27" t="s">
        <v>45</v>
      </c>
      <c r="AK6" s="16">
        <f t="shared" si="4"/>
        <v>3</v>
      </c>
      <c r="AL6" s="14">
        <f>IF(ISNUMBER(MATCH($C6,[2]LECTORS!$D$1:$D$65546,0)),VLOOKUP($C6,[2]LECTORS!$D$1:$Q$65546,12,FALSE),"")</f>
        <v>0</v>
      </c>
      <c r="AM6" s="16">
        <f t="shared" si="5"/>
        <v>7</v>
      </c>
      <c r="AN6" s="13" t="str">
        <f>IF(ISNUMBER(MATCH($C6,[2]LECTORS!$D$1:$D$65546,0)),VLOOKUP($C6,[2]LECTORS!$D$1:$S$65546,14,FALSE),"")</f>
        <v>EM</v>
      </c>
      <c r="AO6" s="14">
        <f>IF(ISNUMBER(MATCH($C6,[2]LECTORS!$D$1:$D$65546,0)),VLOOKUP($C6,[2]LECTORS!$D$1:$S$65546,15,FALSE),"")</f>
        <v>0</v>
      </c>
      <c r="AP6" s="14">
        <f>IF(ISNUMBER(MATCH($C6,[2]LECTORS!$D$1:$D$65546,0)),VLOOKUP($C6,[2]LECTORS!$D$1:$S$65546,16,FALSE),"")</f>
        <v>0</v>
      </c>
      <c r="AQ6" s="14" t="str">
        <f>IF(ISNUMBER(MATCH($C6,[2]LECTORS!$D$1:$D$65546,0)),VLOOKUP($C6,[2]LECTORS!$D$1:$Q$65546,6,FALSE),"")</f>
        <v>rigogarcia76@hotmail.com</v>
      </c>
      <c r="AR6" s="2"/>
      <c r="AS6" s="2"/>
      <c r="BA6" s="4" t="str">
        <f t="shared" si="6"/>
        <v>1,</v>
      </c>
      <c r="CA6" s="3"/>
      <c r="CB6" s="3"/>
      <c r="CC6" s="3"/>
      <c r="CD6" s="3"/>
      <c r="CE6" s="3"/>
      <c r="CF6" s="3"/>
    </row>
    <row r="7" spans="1:84" s="4" customFormat="1" ht="19.95" customHeight="1" x14ac:dyDescent="0.25">
      <c r="A7" s="76"/>
      <c r="B7" s="63" t="str">
        <f>IF(ISNUMBER(MATCH($C7,[2]LECTORS!$D$1:$D$65546,0)),VLOOKUP($C7,[2]LECTORS!$D$1:$Q$65546,11,FALSE),"")</f>
        <v>1,</v>
      </c>
      <c r="C7" s="36" t="s">
        <v>6</v>
      </c>
      <c r="D7" s="103" t="str">
        <f>IF(ISNUMBER(MATCH($C7,'[1]Scheduling Worksheet'!$B$1:$B$65536,0)),VLOOKUP($C7,'[1]Scheduling Worksheet'!$B$1:$X$65536,22,FALSE),"")</f>
        <v/>
      </c>
      <c r="E7" s="52" t="str">
        <f>IF(ISNUMBER(MATCH($C7,'[1]Scheduling Worksheet'!$C$1:$C$65536,0)),VLOOKUP($C7,'[1]Scheduling Worksheet'!$C$1:$X$65536,21,FALSE),"")</f>
        <v/>
      </c>
      <c r="F7" s="52" t="str">
        <f>IF(ISNUMBER(MATCH($C7,'[1]Scheduling Worksheet'!$D$1:$D$65536,0)),VLOOKUP($C7,'[1]Scheduling Worksheet'!$D$1:$X$65536,20,FALSE),"")</f>
        <v>1:00-Lector</v>
      </c>
      <c r="G7" s="48" t="str">
        <f>IF(ISNUMBER(MATCH($C7,'[1]Scheduling Worksheet'!$E$1:$E$65536,0)),VLOOKUP($C7,'[1]Scheduling Worksheet'!$E$1:$X$65536,19,FALSE),"")</f>
        <v/>
      </c>
      <c r="H7" s="56" t="str">
        <f>IF(ISNUMBER(MATCH($C7,'[1]Scheduling Worksheet'!$F$1:$F$65536,0)),VLOOKUP($C7,'[1]Scheduling Worksheet'!$F$1:$X$65536,19,FALSE),"")</f>
        <v/>
      </c>
      <c r="I7" s="56" t="str">
        <f>IF(ISNUMBER(MATCH($C7,'[1]Scheduling Worksheet'!$G$1:$G$65536,0)),VLOOKUP($C7,'[1]Scheduling Worksheet'!$G$1:$X$65536,17,FALSE),"")</f>
        <v/>
      </c>
      <c r="J7" s="52" t="str">
        <f>IF(ISNUMBER(MATCH($C7,'[1]Scheduling Worksheet'!$H$1:$H$65536,0)),VLOOKUP($C7,'[1]Scheduling Worksheet'!$H$1:$X$65536,16,FALSE),"")</f>
        <v/>
      </c>
      <c r="K7" s="52" t="str">
        <f>IF(ISNUMBER(MATCH($C7,'[1]Scheduling Worksheet'!$I$1:$I$65536,0)),VLOOKUP($C7,'[1]Scheduling Worksheet'!$I$1:$X$65536,15,FALSE),"")</f>
        <v/>
      </c>
      <c r="L7" s="48" t="str">
        <f>IF(ISNUMBER(MATCH($C7,'[1]Scheduling Worksheet'!$J$1:$J$65536,0)),VLOOKUP($C7,'[1]Scheduling Worksheet'!$J$1:$X$65536,14,FALSE),"")</f>
        <v>1:00-Lector</v>
      </c>
      <c r="M7" s="48" t="str">
        <f>IF(ISNUMBER(MATCH($C7,'[1]Scheduling Worksheet'!$K$1:$K$65536,0)),VLOOKUP($C7,'[1]Scheduling Worksheet'!$K$1:$X$65536,13,FALSE),"")</f>
        <v/>
      </c>
      <c r="N7" s="102"/>
      <c r="O7" s="49"/>
      <c r="P7" s="50"/>
      <c r="Q7" s="43" t="str">
        <f t="shared" si="0"/>
        <v>1,</v>
      </c>
      <c r="R7" s="9" t="str">
        <f t="shared" si="1"/>
        <v>Luque, Joaquin</v>
      </c>
      <c r="S7" s="48" t="str">
        <f>IF(ISNUMBER(MATCH($C7,'[1]Scheduling Worksheet'!$L$1:$L$65536,0)),VLOOKUP($C7,'[1]Scheduling Worksheet'!$L$1:$X$65536,12,FALSE),"")</f>
        <v/>
      </c>
      <c r="T7" s="47" t="str">
        <f>IF(ISNUMBER(MATCH($C7,'[1]Scheduling Worksheet'!$M$1:$M$65536,0)),VLOOKUP($C7,'[1]Scheduling Worksheet'!$M$1:$X$65536,11,FALSE),"")</f>
        <v/>
      </c>
      <c r="U7" s="47" t="str">
        <f>IF(ISNUMBER(MATCH($C7,'[1]Scheduling Worksheet'!$N$1:$N$65536,0)),VLOOKUP($C7,'[1]Scheduling Worksheet'!$N$1:$X$65536,10,FALSE),"")</f>
        <v/>
      </c>
      <c r="V7" s="47" t="str">
        <f>IF(ISNUMBER(MATCH($C7,'[1]Scheduling Worksheet'!$O$1:$O$65536,0)),VLOOKUP($C7,'[1]Scheduling Worksheet'!$O$1:$X$65536,9,FALSE),"")</f>
        <v/>
      </c>
      <c r="W7" s="51" t="str">
        <f>IF(ISNUMBER(MATCH($C7,'[1]Scheduling Worksheet'!$P$1:$P$65536,0)),VLOOKUP($C7,'[1]Scheduling Worksheet'!$P$1:$X$65536,8,FALSE),"")</f>
        <v/>
      </c>
      <c r="X7" s="51" t="str">
        <f>IF(ISNUMBER(MATCH($C7,'[1]Scheduling Worksheet'!$Q$1:$Q$65536,0)),VLOOKUP($C7,'[1]Scheduling Worksheet'!$Q$1:$X$65536,7,FALSE),"")</f>
        <v>1:00-Lector</v>
      </c>
      <c r="Y7" s="48" t="str">
        <f>IF(ISNUMBER(MATCH($C7,'[1]Scheduling Worksheet'!$R$1:$R$65536,0)),VLOOKUP($C7,'[1]Scheduling Worksheet'!$R$1:$X$65536,6,FALSE),"")</f>
        <v/>
      </c>
      <c r="Z7" s="48" t="str">
        <f>IF(ISNUMBER(MATCH($C7,'[1]Scheduling Worksheet'!$S$1:$S$65536,0)),VLOOKUP($C7,'[1]Scheduling Worksheet'!$S$1:$X$65536,5,FALSE),"")</f>
        <v/>
      </c>
      <c r="AA7" s="47" t="str">
        <f>IF(ISNUMBER(MATCH($C7,'[1]Scheduling Worksheet'!$T$1:$T$65536,0)),VLOOKUP($C7,'[1]Scheduling Worksheet'!$T$1:$X$65536,4,FALSE),"")</f>
        <v/>
      </c>
      <c r="AB7" s="47" t="str">
        <f>IF(ISNUMBER(MATCH($C7,'[1]Scheduling Worksheet'!$U$1:$U$65536,0)),VLOOKUP($C7,'[1]Scheduling Worksheet'!$U$1:$X$65536,3,FALSE),"")</f>
        <v/>
      </c>
      <c r="AC7" s="53" t="str">
        <f>IF(ISNUMBER(MATCH($C7,'[1]Scheduling Worksheet'!$V$1:$V$65536,0)),VLOOKUP($C7,'[1]Scheduling Worksheet'!$V$1:$X$65536,3,FALSE),"")</f>
        <v/>
      </c>
      <c r="AD7" s="18"/>
      <c r="AE7" s="33"/>
      <c r="AF7" s="25" t="str">
        <f t="shared" si="2"/>
        <v>Luque, Joaquin</v>
      </c>
      <c r="AG7" s="51" t="str">
        <f t="shared" si="3"/>
        <v>1,</v>
      </c>
      <c r="AH7" s="43" t="str">
        <f>IF(ISNUMBER(MATCH($C7,[2]LECTORS!$D$1:$D$65546,0)),VLOOKUP($C7,[2]LECTORS!$D$1:$Q$65546,7,FALSE),"")</f>
        <v>512-282-5158</v>
      </c>
      <c r="AI7" s="26" t="str">
        <f>IF($AJ7="y",IF(ISNUMBER(MATCH($C7,[2]LECTORS!$D$1:$D$65546,0)),VLOOKUP($C7,[2]LECTORS!$D$1:$Q$65546,6,FALSE),""),"")</f>
        <v>jeluque@aol.com</v>
      </c>
      <c r="AJ7" s="27" t="s">
        <v>45</v>
      </c>
      <c r="AK7" s="16">
        <f t="shared" si="4"/>
        <v>3</v>
      </c>
      <c r="AL7" s="14">
        <f>IF(ISNUMBER(MATCH($C7,[2]LECTORS!$D$1:$D$65546,0)),VLOOKUP($C7,[2]LECTORS!$D$1:$Q$65546,12,FALSE),"")</f>
        <v>4</v>
      </c>
      <c r="AM7" s="16">
        <f t="shared" si="5"/>
        <v>3</v>
      </c>
      <c r="AN7" s="13">
        <f>IF(ISNUMBER(MATCH($C7,[2]LECTORS!$D$1:$D$65546,0)),VLOOKUP($C7,[2]LECTORS!$D$1:$S$65546,14,FALSE),"")</f>
        <v>0</v>
      </c>
      <c r="AO7" s="14" t="str">
        <f>IF(ISNUMBER(MATCH($C7,[2]LECTORS!$D$1:$D$65546,0)),VLOOKUP($C7,[2]LECTORS!$D$1:$S$65546,15,FALSE),"")</f>
        <v>Silka Sharp-Luque(wife)- EM;   schedule together; prefers once a month but will do more often if needed.</v>
      </c>
      <c r="AP7" s="14">
        <f>IF(ISNUMBER(MATCH($C7,[2]LECTORS!$D$1:$D$65546,0)),VLOOKUP($C7,[2]LECTORS!$D$1:$S$65546,16,FALSE),"")</f>
        <v>0</v>
      </c>
      <c r="AQ7" s="14" t="str">
        <f>IF(ISNUMBER(MATCH($C7,[2]LECTORS!$D$1:$D$65546,0)),VLOOKUP($C7,[2]LECTORS!$D$1:$Q$65546,6,FALSE),"")</f>
        <v>jeluque@aol.com</v>
      </c>
      <c r="AR7" s="2"/>
      <c r="AS7" s="2"/>
      <c r="BA7" s="4" t="str">
        <f t="shared" si="6"/>
        <v>LEC</v>
      </c>
    </row>
    <row r="8" spans="1:84" s="4" customFormat="1" ht="19.95" customHeight="1" x14ac:dyDescent="0.25">
      <c r="A8" s="76"/>
      <c r="B8" s="43" t="str">
        <f>IF(ISNUMBER(MATCH($C8,[2]LECTORS!$D$1:$D$65546,0)),VLOOKUP($C8,[2]LECTORS!$D$1:$Q$65546,11,FALSE),"")</f>
        <v>1,</v>
      </c>
      <c r="C8" s="36" t="s">
        <v>58</v>
      </c>
      <c r="D8" s="103" t="str">
        <f>IF(ISNUMBER(MATCH($C8,'[1]Scheduling Worksheet'!$B$1:$B$65536,0)),VLOOKUP($C8,'[1]Scheduling Worksheet'!$B$1:$X$65536,22,FALSE),"")</f>
        <v/>
      </c>
      <c r="E8" s="47" t="str">
        <f>IF(ISNUMBER(MATCH($C8,'[1]Scheduling Worksheet'!$C$1:$C$65536,0)),VLOOKUP($C8,'[1]Scheduling Worksheet'!$C$1:$X$65536,21,FALSE),"")</f>
        <v>1:00-Lector</v>
      </c>
      <c r="F8" s="47" t="str">
        <f>IF(ISNUMBER(MATCH($C8,'[1]Scheduling Worksheet'!$D$1:$D$65536,0)),VLOOKUP($C8,'[1]Scheduling Worksheet'!$D$1:$X$65536,20,FALSE),"")</f>
        <v/>
      </c>
      <c r="G8" s="47" t="str">
        <f>IF(ISNUMBER(MATCH($C8,'[1]Scheduling Worksheet'!$E$1:$E$65536,0)),VLOOKUP($C8,'[1]Scheduling Worksheet'!$E$1:$X$65536,19,FALSE),"")</f>
        <v/>
      </c>
      <c r="H8" s="47" t="str">
        <f>IF(ISNUMBER(MATCH($C8,'[1]Scheduling Worksheet'!$F$1:$F$65536,0)),VLOOKUP($C8,'[1]Scheduling Worksheet'!$F$1:$X$65536,19,FALSE),"")</f>
        <v/>
      </c>
      <c r="I8" s="47" t="str">
        <f>IF(ISNUMBER(MATCH($C8,'[1]Scheduling Worksheet'!$G$1:$G$65536,0)),VLOOKUP($C8,'[1]Scheduling Worksheet'!$G$1:$X$65536,17,FALSE),"")</f>
        <v/>
      </c>
      <c r="J8" s="47" t="str">
        <f>IF(ISNUMBER(MATCH($C8,'[1]Scheduling Worksheet'!$H$1:$H$65536,0)),VLOOKUP($C8,'[1]Scheduling Worksheet'!$H$1:$X$65536,16,FALSE),"")</f>
        <v>1:00-Lector</v>
      </c>
      <c r="K8" s="47" t="str">
        <f>IF(ISNUMBER(MATCH($C8,'[1]Scheduling Worksheet'!$I$1:$I$65536,0)),VLOOKUP($C8,'[1]Scheduling Worksheet'!$I$1:$X$65536,15,FALSE),"")</f>
        <v/>
      </c>
      <c r="L8" s="47" t="str">
        <f>IF(ISNUMBER(MATCH($C8,'[1]Scheduling Worksheet'!$J$1:$J$65536,0)),VLOOKUP($C8,'[1]Scheduling Worksheet'!$J$1:$X$65536,14,FALSE),"")</f>
        <v/>
      </c>
      <c r="M8" s="47" t="str">
        <f>IF(ISNUMBER(MATCH($C8,'[1]Scheduling Worksheet'!$K$1:$K$65536,0)),VLOOKUP($C8,'[1]Scheduling Worksheet'!$K$1:$X$65536,13,FALSE),"")</f>
        <v/>
      </c>
      <c r="N8" s="102"/>
      <c r="O8" s="49"/>
      <c r="P8" s="50"/>
      <c r="Q8" s="43" t="str">
        <f t="shared" si="0"/>
        <v>1,</v>
      </c>
      <c r="R8" s="9" t="str">
        <f t="shared" si="1"/>
        <v>Mata, Juan</v>
      </c>
      <c r="S8" s="54" t="str">
        <f>IF(ISNUMBER(MATCH($C8,'[1]Scheduling Worksheet'!$L$1:$L$65536,0)),VLOOKUP($C8,'[1]Scheduling Worksheet'!$L$1:$X$65536,12,FALSE),"")</f>
        <v>1:00-Lector</v>
      </c>
      <c r="T8" s="47" t="str">
        <f>IF(ISNUMBER(MATCH($C8,'[1]Scheduling Worksheet'!$M$1:$M$65536,0)),VLOOKUP($C8,'[1]Scheduling Worksheet'!$M$1:$X$65536,11,FALSE),"")</f>
        <v/>
      </c>
      <c r="U8" s="47" t="str">
        <f>IF(ISNUMBER(MATCH($C8,'[1]Scheduling Worksheet'!$N$1:$N$65536,0)),VLOOKUP($C8,'[1]Scheduling Worksheet'!$N$1:$X$65536,10,FALSE),"")</f>
        <v/>
      </c>
      <c r="V8" s="47" t="str">
        <f>IF(ISNUMBER(MATCH($C8,'[1]Scheduling Worksheet'!$O$1:$O$65536,0)),VLOOKUP($C8,'[1]Scheduling Worksheet'!$O$1:$X$65536,9,FALSE),"")</f>
        <v/>
      </c>
      <c r="W8" s="51" t="str">
        <f>IF(ISNUMBER(MATCH($C8,'[1]Scheduling Worksheet'!$P$1:$P$65536,0)),VLOOKUP($C8,'[1]Scheduling Worksheet'!$P$1:$X$65536,8,FALSE),"")</f>
        <v>1:00-Lector</v>
      </c>
      <c r="X8" s="51" t="str">
        <f>IF(ISNUMBER(MATCH($C8,'[1]Scheduling Worksheet'!$Q$1:$Q$65536,0)),VLOOKUP($C8,'[1]Scheduling Worksheet'!$Q$1:$X$65536,7,FALSE),"")</f>
        <v/>
      </c>
      <c r="Y8" s="47" t="str">
        <f>IF(ISNUMBER(MATCH($C8,'[1]Scheduling Worksheet'!$R$1:$R$65536,0)),VLOOKUP($C8,'[1]Scheduling Worksheet'!$R$1:$X$65536,6,FALSE),"")</f>
        <v/>
      </c>
      <c r="Z8" s="47" t="str">
        <f>IF(ISNUMBER(MATCH($C8,'[1]Scheduling Worksheet'!$S$1:$S$65536,0)),VLOOKUP($C8,'[1]Scheduling Worksheet'!$S$1:$X$65536,5,FALSE),"")</f>
        <v/>
      </c>
      <c r="AA8" s="47" t="str">
        <f>IF(ISNUMBER(MATCH($C8,'[1]Scheduling Worksheet'!$T$1:$T$65536,0)),VLOOKUP($C8,'[1]Scheduling Worksheet'!$T$1:$X$65536,4,FALSE),"")</f>
        <v/>
      </c>
      <c r="AB8" s="47" t="str">
        <f>IF(ISNUMBER(MATCH($C8,'[1]Scheduling Worksheet'!$U$1:$U$65536,0)),VLOOKUP($C8,'[1]Scheduling Worksheet'!$U$1:$X$65536,3,FALSE),"")</f>
        <v/>
      </c>
      <c r="AC8" s="53" t="str">
        <f>IF(ISNUMBER(MATCH($C8,'[1]Scheduling Worksheet'!$V$1:$V$65536,0)),VLOOKUP($C8,'[1]Scheduling Worksheet'!$V$1:$X$65536,3,FALSE),"")</f>
        <v/>
      </c>
      <c r="AD8" s="18"/>
      <c r="AE8" s="33"/>
      <c r="AF8" s="25" t="str">
        <f t="shared" si="2"/>
        <v>Mata, Juan</v>
      </c>
      <c r="AG8" s="51" t="str">
        <f t="shared" si="3"/>
        <v>1,</v>
      </c>
      <c r="AH8" s="43" t="str">
        <f>IF(ISNUMBER(MATCH($C8,[2]LECTORS!$D$1:$D$65546,0)),VLOOKUP($C8,[2]LECTORS!$D$1:$Q$65546,7,FALSE),"")</f>
        <v>512-514-0514</v>
      </c>
      <c r="AI8" s="26" t="str">
        <f>IF($AJ8="y",IF(ISNUMBER(MATCH($C8,[2]LECTORS!$D$1:$D$65546,0)),VLOOKUP($C8,[2]LECTORS!$D$1:$Q$65546,6,FALSE),""),"")</f>
        <v>mataj749@gmail.com  aguedamata@yahoo.com</v>
      </c>
      <c r="AJ8" s="27" t="s">
        <v>45</v>
      </c>
      <c r="AK8" s="16">
        <f t="shared" si="4"/>
        <v>4</v>
      </c>
      <c r="AL8" s="14">
        <f>IF(ISNUMBER(MATCH($C8,[2]LECTORS!$D$1:$D$65546,0)),VLOOKUP($C8,[2]LECTORS!$D$1:$Q$65546,12,FALSE),"")</f>
        <v>8</v>
      </c>
      <c r="AM8" s="16">
        <f t="shared" si="5"/>
        <v>4</v>
      </c>
      <c r="AN8" s="13">
        <f>IF(ISNUMBER(MATCH($C8,[2]LECTORS!$D$1:$D$65546,0)),VLOOKUP($C8,[2]LECTORS!$D$1:$S$65546,14,FALSE),"")</f>
        <v>0</v>
      </c>
      <c r="AO8" s="14" t="str">
        <f>IF(ISNUMBER(MATCH($C8,[2]LECTORS!$D$1:$D$65546,0)),VLOOKUP($C8,[2]LECTORS!$D$1:$S$65546,15,FALSE),"")</f>
        <v>Guadalupano.  Only schedule on 1st Sunday of the month.</v>
      </c>
      <c r="AP8" s="14" t="str">
        <f>IF(ISNUMBER(MATCH($C8,[2]LECTORS!$D$1:$D$65546,0)),VLOOKUP($C8,[2]LECTORS!$D$1:$S$65546,16,FALSE),"")</f>
        <v>requested to be removed 2013-08; serving again in 2018.</v>
      </c>
      <c r="AQ8" s="14" t="str">
        <f>IF(ISNUMBER(MATCH($C8,[2]LECTORS!$D$1:$D$65546,0)),VLOOKUP($C8,[2]LECTORS!$D$1:$Q$65546,6,FALSE),"")</f>
        <v>mataj749@gmail.com  aguedamata@yahoo.com</v>
      </c>
      <c r="AR8" s="2"/>
      <c r="AS8" s="2"/>
      <c r="BA8" s="4" t="str">
        <f t="shared" si="6"/>
        <v>LEC</v>
      </c>
    </row>
    <row r="9" spans="1:84" s="131" customFormat="1" ht="19.95" customHeight="1" thickBot="1" x14ac:dyDescent="0.3">
      <c r="A9" s="76"/>
      <c r="B9" s="145" t="str">
        <f>IF(ISNUMBER(MATCH($C9,[2]LECTORS!$D$1:$D$65546,0)),VLOOKUP($C9,[2]LECTORS!$D$1:$Q$65546,11,FALSE),"")</f>
        <v>1,</v>
      </c>
      <c r="C9" s="141" t="s">
        <v>81</v>
      </c>
      <c r="D9" s="103" t="str">
        <f>IF(ISNUMBER(MATCH($C9,'[1]Scheduling Worksheet'!$B$1:$B$65536,0)),VLOOKUP($C9,'[1]Scheduling Worksheet'!$B$1:$X$65536,22,FALSE),"")</f>
        <v>1:00-Lector</v>
      </c>
      <c r="E9" s="52" t="str">
        <f>IF(ISNUMBER(MATCH($C9,'[1]Scheduling Worksheet'!$C$1:$C$65536,0)),VLOOKUP($C9,'[1]Scheduling Worksheet'!$C$1:$X$65536,21,FALSE),"")</f>
        <v/>
      </c>
      <c r="F9" s="52" t="str">
        <f>IF(ISNUMBER(MATCH($C9,'[1]Scheduling Worksheet'!$D$1:$D$65536,0)),VLOOKUP($C9,'[1]Scheduling Worksheet'!$D$1:$X$65536,20,FALSE),"")</f>
        <v/>
      </c>
      <c r="G9" s="47" t="str">
        <f>IF(ISNUMBER(MATCH($C9,'[1]Scheduling Worksheet'!$E$1:$E$65536,0)),VLOOKUP($C9,'[1]Scheduling Worksheet'!$E$1:$X$65536,19,FALSE),"")</f>
        <v/>
      </c>
      <c r="H9" s="52" t="str">
        <f>IF(ISNUMBER(MATCH($C9,'[1]Scheduling Worksheet'!$F$1:$F$65536,0)),VLOOKUP($C9,'[1]Scheduling Worksheet'!$F$1:$X$65536,19,FALSE),"")</f>
        <v/>
      </c>
      <c r="I9" s="52" t="str">
        <f>IF(ISNUMBER(MATCH($C9,'[1]Scheduling Worksheet'!$G$1:$G$65536,0)),VLOOKUP($C9,'[1]Scheduling Worksheet'!$G$1:$X$65536,17,FALSE),"")</f>
        <v>1:00-Lector</v>
      </c>
      <c r="J9" s="52" t="str">
        <f>IF(ISNUMBER(MATCH($C9,'[1]Scheduling Worksheet'!$H$1:$H$65536,0)),VLOOKUP($C9,'[1]Scheduling Worksheet'!$H$1:$X$65536,16,FALSE),"")</f>
        <v/>
      </c>
      <c r="K9" s="52" t="str">
        <f>IF(ISNUMBER(MATCH($C9,'[1]Scheduling Worksheet'!$I$1:$I$65536,0)),VLOOKUP($C9,'[1]Scheduling Worksheet'!$I$1:$X$65536,15,FALSE),"")</f>
        <v/>
      </c>
      <c r="L9" s="47" t="str">
        <f>IF(ISNUMBER(MATCH($C9,'[1]Scheduling Worksheet'!$J$1:$J$65536,0)),VLOOKUP($C9,'[1]Scheduling Worksheet'!$J$1:$X$65536,14,FALSE),"")</f>
        <v/>
      </c>
      <c r="M9" s="47" t="str">
        <f>IF(ISNUMBER(MATCH($C9,'[1]Scheduling Worksheet'!$K$1:$K$65536,0)),VLOOKUP($C9,'[1]Scheduling Worksheet'!$K$1:$X$65536,13,FALSE),"")</f>
        <v>1:00-Lector</v>
      </c>
      <c r="N9" s="102"/>
      <c r="O9" s="49"/>
      <c r="P9" s="50"/>
      <c r="Q9" s="43" t="str">
        <f t="shared" si="0"/>
        <v>1,</v>
      </c>
      <c r="R9" s="9" t="str">
        <f t="shared" si="1"/>
        <v>Saldana, Francisco</v>
      </c>
      <c r="S9" s="144" t="str">
        <f>IF(ISNUMBER(MATCH($C9,'[1]Scheduling Worksheet'!$L$1:$L$65536,0)),VLOOKUP($C9,'[1]Scheduling Worksheet'!$L$1:$X$65536,12,FALSE),"")</f>
        <v/>
      </c>
      <c r="T9" s="47" t="str">
        <f>IF(ISNUMBER(MATCH($C9,'[1]Scheduling Worksheet'!$M$1:$M$65536,0)),VLOOKUP($C9,'[1]Scheduling Worksheet'!$M$1:$X$65536,11,FALSE),"")</f>
        <v/>
      </c>
      <c r="U9" s="47" t="str">
        <f>IF(ISNUMBER(MATCH($C9,'[1]Scheduling Worksheet'!$N$1:$N$65536,0)),VLOOKUP($C9,'[1]Scheduling Worksheet'!$N$1:$X$65536,10,FALSE),"")</f>
        <v>1:00-Lector</v>
      </c>
      <c r="V9" s="47" t="str">
        <f>IF(ISNUMBER(MATCH($C9,'[1]Scheduling Worksheet'!$O$1:$O$65536,0)),VLOOKUP($C9,'[1]Scheduling Worksheet'!$O$1:$X$65536,9,FALSE),"")</f>
        <v/>
      </c>
      <c r="W9" s="51" t="str">
        <f>IF(ISNUMBER(MATCH($C9,'[1]Scheduling Worksheet'!$P$1:$P$65536,0)),VLOOKUP($C9,'[1]Scheduling Worksheet'!$P$1:$X$65536,8,FALSE),"")</f>
        <v/>
      </c>
      <c r="X9" s="51" t="str">
        <f>IF(ISNUMBER(MATCH($C9,'[1]Scheduling Worksheet'!$Q$1:$Q$65536,0)),VLOOKUP($C9,'[1]Scheduling Worksheet'!$Q$1:$X$65536,7,FALSE),"")</f>
        <v/>
      </c>
      <c r="Y9" s="47" t="str">
        <f>IF(ISNUMBER(MATCH($C9,'[1]Scheduling Worksheet'!$R$1:$R$65536,0)),VLOOKUP($C9,'[1]Scheduling Worksheet'!$R$1:$X$65536,6,FALSE),"")</f>
        <v>1:00-Lector</v>
      </c>
      <c r="Z9" s="47" t="str">
        <f>IF(ISNUMBER(MATCH($C9,'[1]Scheduling Worksheet'!$S$1:$S$65536,0)),VLOOKUP($C9,'[1]Scheduling Worksheet'!$S$1:$X$65536,5,FALSE),"")</f>
        <v/>
      </c>
      <c r="AA9" s="47" t="str">
        <f>IF(ISNUMBER(MATCH($C9,'[1]Scheduling Worksheet'!$T$1:$T$65536,0)),VLOOKUP($C9,'[1]Scheduling Worksheet'!$T$1:$X$65536,4,FALSE),"")</f>
        <v/>
      </c>
      <c r="AB9" s="47" t="str">
        <f>IF(ISNUMBER(MATCH($C9,'[1]Scheduling Worksheet'!$U$1:$U$65536,0)),VLOOKUP($C9,'[1]Scheduling Worksheet'!$U$1:$X$65536,3,FALSE),"")</f>
        <v/>
      </c>
      <c r="AC9" s="53" t="str">
        <f>IF(ISNUMBER(MATCH($C9,'[1]Scheduling Worksheet'!$V$1:$V$65536,0)),VLOOKUP($C9,'[1]Scheduling Worksheet'!$V$1:$X$65536,3,FALSE),"")</f>
        <v/>
      </c>
      <c r="AD9" s="18"/>
      <c r="AE9" s="33"/>
      <c r="AF9" s="25" t="str">
        <f t="shared" si="2"/>
        <v>Saldana, Francisco</v>
      </c>
      <c r="AG9" s="51" t="str">
        <f t="shared" si="3"/>
        <v>1,</v>
      </c>
      <c r="AH9" s="43" t="str">
        <f>IF(ISNUMBER(MATCH($C9,[2]LECTORS!$D$1:$D$65546,0)),VLOOKUP($C9,[2]LECTORS!$D$1:$Q$65546,7,FALSE),"")</f>
        <v>512-785-8107</v>
      </c>
      <c r="AI9" s="26" t="str">
        <f>IF($AJ9="y",IF(ISNUMBER(MATCH($C9,[2]LECTORS!$D$1:$D$65546,0)),VLOOKUP($C9,[2]LECTORS!$D$1:$Q$65546,6,FALSE),""),"")</f>
        <v>Franciscosaldana83@gmail.com</v>
      </c>
      <c r="AJ9" s="27" t="s">
        <v>45</v>
      </c>
      <c r="AK9" s="16">
        <f t="shared" si="4"/>
        <v>4</v>
      </c>
      <c r="AL9" s="14">
        <f>IF(ISNUMBER(MATCH($C9,[2]LECTORS!$D$1:$D$65546,0)),VLOOKUP($C9,[2]LECTORS!$D$1:$Q$65546,12,FALSE),"")</f>
        <v>0</v>
      </c>
      <c r="AM9" s="16">
        <f t="shared" si="5"/>
        <v>4</v>
      </c>
      <c r="AN9" s="13">
        <f>IF(ISNUMBER(MATCH($C9,[2]LECTORS!$D$1:$D$65546,0)),VLOOKUP($C9,[2]LECTORS!$D$1:$S$65546,14,FALSE),"")</f>
        <v>0</v>
      </c>
      <c r="AO9" s="14">
        <f>IF(ISNUMBER(MATCH($C9,[2]LECTORS!$D$1:$D$65546,0)),VLOOKUP($C9,[2]LECTORS!$D$1:$S$65546,15,FALSE),"")</f>
        <v>0</v>
      </c>
      <c r="AP9" s="14">
        <f>IF(ISNUMBER(MATCH($C9,[2]LECTORS!$D$1:$D$65546,0)),VLOOKUP($C9,[2]LECTORS!$D$1:$S$65546,16,FALSE),"")</f>
        <v>0</v>
      </c>
      <c r="AQ9" s="14" t="str">
        <f>IF(ISNUMBER(MATCH($C9,[2]LECTORS!$D$1:$D$65546,0)),VLOOKUP($C9,[2]LECTORS!$D$1:$Q$65546,6,FALSE),"")</f>
        <v>Franciscosaldana83@gmail.com</v>
      </c>
      <c r="AR9" s="2"/>
      <c r="AS9" s="2"/>
      <c r="AT9" s="4"/>
      <c r="AU9" s="4"/>
      <c r="AV9" s="4"/>
      <c r="AW9" s="4"/>
      <c r="AX9" s="4"/>
      <c r="AY9" s="4"/>
      <c r="AZ9" s="4"/>
      <c r="BA9" s="4" t="str">
        <f t="shared" si="6"/>
        <v>LEC</v>
      </c>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row>
    <row r="10" spans="1:84" s="4" customFormat="1" ht="19.95" customHeight="1" x14ac:dyDescent="0.25">
      <c r="A10" s="76"/>
      <c r="B10" s="43" t="str">
        <f>IF(ISNUMBER(MATCH($C10,[2]LECTORS!$D$1:$D$65546,0)),VLOOKUP($C10,[2]LECTORS!$D$1:$Q$65546,11,FALSE),"")</f>
        <v>1,</v>
      </c>
      <c r="C10" s="101" t="s">
        <v>85</v>
      </c>
      <c r="D10" s="104" t="str">
        <f>IF(ISNUMBER(MATCH($C10,'[1]Scheduling Worksheet'!$B$1:$B$65536,0)),VLOOKUP($C10,'[1]Scheduling Worksheet'!$B$1:$X$65536,22,FALSE),"")</f>
        <v>1:00-Lector</v>
      </c>
      <c r="E10" s="52" t="str">
        <f>IF(ISNUMBER(MATCH($C10,'[1]Scheduling Worksheet'!$C$1:$C$65536,0)),VLOOKUP($C10,'[1]Scheduling Worksheet'!$C$1:$X$65536,21,FALSE),"")</f>
        <v/>
      </c>
      <c r="F10" s="52" t="str">
        <f>IF(ISNUMBER(MATCH($C10,'[1]Scheduling Worksheet'!$D$1:$D$65536,0)),VLOOKUP($C10,'[1]Scheduling Worksheet'!$D$1:$X$65536,20,FALSE),"")</f>
        <v/>
      </c>
      <c r="G10" s="52" t="str">
        <f>IF(ISNUMBER(MATCH($C10,'[1]Scheduling Worksheet'!$E$1:$E$65536,0)),VLOOKUP($C10,'[1]Scheduling Worksheet'!$E$1:$X$65536,19,FALSE),"")</f>
        <v/>
      </c>
      <c r="H10" s="52" t="str">
        <f>IF(ISNUMBER(MATCH($C10,'[1]Scheduling Worksheet'!$F$1:$F$65536,0)),VLOOKUP($C10,'[1]Scheduling Worksheet'!$F$1:$X$65536,19,FALSE),"")</f>
        <v/>
      </c>
      <c r="I10" s="52" t="str">
        <f>IF(ISNUMBER(MATCH($C10,'[1]Scheduling Worksheet'!$G$1:$G$65536,0)),VLOOKUP($C10,'[1]Scheduling Worksheet'!$G$1:$X$65536,17,FALSE),"")</f>
        <v>1:00-Lector</v>
      </c>
      <c r="J10" s="52" t="str">
        <f>IF(ISNUMBER(MATCH($C10,'[1]Scheduling Worksheet'!$H$1:$H$65536,0)),VLOOKUP($C10,'[1]Scheduling Worksheet'!$H$1:$X$65536,16,FALSE),"")</f>
        <v/>
      </c>
      <c r="K10" s="52" t="str">
        <f>IF(ISNUMBER(MATCH($C10,'[1]Scheduling Worksheet'!$I$1:$I$65536,0)),VLOOKUP($C10,'[1]Scheduling Worksheet'!$I$1:$X$65536,15,FALSE),"")</f>
        <v/>
      </c>
      <c r="L10" s="52" t="str">
        <f>IF(ISNUMBER(MATCH($C10,'[1]Scheduling Worksheet'!$J$1:$J$65536,0)),VLOOKUP($C10,'[1]Scheduling Worksheet'!$J$1:$X$65536,14,FALSE),"")</f>
        <v/>
      </c>
      <c r="M10" s="106" t="str">
        <f>IF(ISNUMBER(MATCH($C10,'[1]Scheduling Worksheet'!$K$1:$K$65536,0)),VLOOKUP($C10,'[1]Scheduling Worksheet'!$K$1:$X$65536,13,FALSE),"")</f>
        <v/>
      </c>
      <c r="N10" s="102"/>
      <c r="O10" s="49"/>
      <c r="P10" s="50"/>
      <c r="Q10" s="43" t="str">
        <f t="shared" si="0"/>
        <v>1,</v>
      </c>
      <c r="R10" s="9" t="str">
        <f t="shared" si="1"/>
        <v>Torres, Cristina</v>
      </c>
      <c r="S10" s="107" t="str">
        <f>IF(ISNUMBER(MATCH($C10,'[1]Scheduling Worksheet'!$L$1:$L$65536,0)),VLOOKUP($C10,'[1]Scheduling Worksheet'!$L$1:$X$65536,12,FALSE),"")</f>
        <v/>
      </c>
      <c r="T10" s="52" t="str">
        <f>IF(ISNUMBER(MATCH($C10,'[1]Scheduling Worksheet'!$M$1:$M$65536,0)),VLOOKUP($C10,'[1]Scheduling Worksheet'!$M$1:$X$65536,11,FALSE),"")</f>
        <v>1:00-Lector</v>
      </c>
      <c r="U10" s="52" t="str">
        <f>IF(ISNUMBER(MATCH($C10,'[1]Scheduling Worksheet'!$N$1:$N$65536,0)),VLOOKUP($C10,'[1]Scheduling Worksheet'!$N$1:$X$65536,10,FALSE),"")</f>
        <v/>
      </c>
      <c r="V10" s="52" t="str">
        <f>IF(ISNUMBER(MATCH($C10,'[1]Scheduling Worksheet'!$O$1:$O$65536,0)),VLOOKUP($C10,'[1]Scheduling Worksheet'!$O$1:$X$65536,9,FALSE),"")</f>
        <v/>
      </c>
      <c r="W10" s="56" t="str">
        <f>IF(ISNUMBER(MATCH($C10,'[1]Scheduling Worksheet'!$P$1:$P$65536,0)),VLOOKUP($C10,'[1]Scheduling Worksheet'!$P$1:$X$65536,8,FALSE),"")</f>
        <v/>
      </c>
      <c r="X10" s="56" t="str">
        <f>IF(ISNUMBER(MATCH($C10,'[1]Scheduling Worksheet'!$Q$1:$Q$65536,0)),VLOOKUP($C10,'[1]Scheduling Worksheet'!$Q$1:$X$65536,7,FALSE),"")</f>
        <v>1:00-Lector</v>
      </c>
      <c r="Y10" s="52" t="str">
        <f>IF(ISNUMBER(MATCH($C10,'[1]Scheduling Worksheet'!$R$1:$R$65536,0)),VLOOKUP($C10,'[1]Scheduling Worksheet'!$R$1:$X$65536,6,FALSE),"")</f>
        <v/>
      </c>
      <c r="Z10" s="52" t="str">
        <f>IF(ISNUMBER(MATCH($C10,'[1]Scheduling Worksheet'!$S$1:$S$65536,0)),VLOOKUP($C10,'[1]Scheduling Worksheet'!$S$1:$X$65536,5,FALSE),"")</f>
        <v/>
      </c>
      <c r="AA10" s="47" t="str">
        <f>IF(ISNUMBER(MATCH($C10,'[1]Scheduling Worksheet'!$T$1:$T$65536,0)),VLOOKUP($C10,'[1]Scheduling Worksheet'!$T$1:$X$65536,4,FALSE),"")</f>
        <v/>
      </c>
      <c r="AB10" s="47" t="str">
        <f>IF(ISNUMBER(MATCH($C10,'[1]Scheduling Worksheet'!$U$1:$U$65536,0)),VLOOKUP($C10,'[1]Scheduling Worksheet'!$U$1:$X$65536,3,FALSE),"")</f>
        <v/>
      </c>
      <c r="AC10" s="53" t="str">
        <f>IF(ISNUMBER(MATCH($C10,'[1]Scheduling Worksheet'!$V$1:$V$65536,0)),VLOOKUP($C10,'[1]Scheduling Worksheet'!$V$1:$X$65536,3,FALSE),"")</f>
        <v/>
      </c>
      <c r="AD10" s="18"/>
      <c r="AE10" s="33"/>
      <c r="AF10" s="25" t="str">
        <f t="shared" si="2"/>
        <v>Torres, Cristina</v>
      </c>
      <c r="AG10" s="51" t="str">
        <f t="shared" si="3"/>
        <v>1,</v>
      </c>
      <c r="AH10" s="43" t="str">
        <f>IF(ISNUMBER(MATCH($C10,[2]LECTORS!$D$1:$D$65546,0)),VLOOKUP($C10,[2]LECTORS!$D$1:$Q$65546,7,FALSE),"")</f>
        <v>512-971-2324</v>
      </c>
      <c r="AI10" s="26" t="str">
        <f>IF($AJ10="y",IF(ISNUMBER(MATCH($C10,[2]LECTORS!$D$1:$D$65546,0)),VLOOKUP($C10,[2]LECTORS!$D$1:$Q$65546,6,FALSE),""),"")</f>
        <v>Torrescristina_16@yahoo.com</v>
      </c>
      <c r="AJ10" s="27" t="s">
        <v>45</v>
      </c>
      <c r="AK10" s="16">
        <f t="shared" si="4"/>
        <v>3</v>
      </c>
      <c r="AL10" s="14">
        <f>IF(ISNUMBER(MATCH($C10,[2]LECTORS!$D$1:$D$65546,0)),VLOOKUP($C10,[2]LECTORS!$D$1:$Q$65546,12,FALSE),"")</f>
        <v>0</v>
      </c>
      <c r="AM10" s="16">
        <f t="shared" si="5"/>
        <v>3</v>
      </c>
      <c r="AN10" s="13">
        <f>IF(ISNUMBER(MATCH($C10,[2]LECTORS!$D$1:$D$65546,0)),VLOOKUP($C10,[2]LECTORS!$D$1:$S$65546,14,FALSE),"")</f>
        <v>0</v>
      </c>
      <c r="AO10" s="14">
        <f>IF(ISNUMBER(MATCH($C10,[2]LECTORS!$D$1:$D$65546,0)),VLOOKUP($C10,[2]LECTORS!$D$1:$S$65546,15,FALSE),"")</f>
        <v>0</v>
      </c>
      <c r="AP10" s="14">
        <f>IF(ISNUMBER(MATCH($C10,[2]LECTORS!$D$1:$D$65546,0)),VLOOKUP($C10,[2]LECTORS!$D$1:$S$65546,16,FALSE),"")</f>
        <v>0</v>
      </c>
      <c r="AQ10" s="14" t="str">
        <f>IF(ISNUMBER(MATCH($C10,[2]LECTORS!$D$1:$D$65546,0)),VLOOKUP($C10,[2]LECTORS!$D$1:$Q$65546,6,FALSE),"")</f>
        <v>Torrescristina_16@yahoo.com</v>
      </c>
      <c r="AR10" s="2"/>
      <c r="AS10" s="2"/>
      <c r="BA10" s="4" t="str">
        <f t="shared" si="6"/>
        <v>LEC</v>
      </c>
    </row>
    <row r="11" spans="1:84" s="4" customFormat="1" ht="19.95" customHeight="1" x14ac:dyDescent="0.25">
      <c r="A11" s="76"/>
      <c r="B11" s="43" t="str">
        <f>IF(ISNUMBER(MATCH($C11,[2]LECTORS!$D$1:$D$65546,0)),VLOOKUP($C11,[2]LECTORS!$D$1:$Q$65546,11,FALSE),"")</f>
        <v>1, Vg</v>
      </c>
      <c r="C11" s="99" t="s">
        <v>32</v>
      </c>
      <c r="D11" s="103" t="str">
        <f>IF(ISNUMBER(MATCH($C11,'[1]Scheduling Worksheet'!$B$1:$B$65536,0)),VLOOKUP($C11,'[1]Scheduling Worksheet'!$B$1:$X$65536,22,FALSE),"")</f>
        <v>Vg-EM</v>
      </c>
      <c r="E11" s="47" t="str">
        <f>IF(ISNUMBER(MATCH($C11,'[1]Scheduling Worksheet'!$C$1:$C$65536,0)),VLOOKUP($C11,'[1]Scheduling Worksheet'!$C$1:$X$65536,21,FALSE),"")</f>
        <v/>
      </c>
      <c r="F11" s="47" t="str">
        <f>IF(ISNUMBER(MATCH($C11,'[1]Scheduling Worksheet'!$D$1:$D$65536,0)),VLOOKUP($C11,'[1]Scheduling Worksheet'!$D$1:$X$65536,20,FALSE),"")</f>
        <v>Vg-EM</v>
      </c>
      <c r="G11" s="47" t="str">
        <f>IF(ISNUMBER(MATCH($C11,'[1]Scheduling Worksheet'!$E$1:$E$65536,0)),VLOOKUP($C11,'[1]Scheduling Worksheet'!$E$1:$X$65536,19,FALSE),"")</f>
        <v/>
      </c>
      <c r="H11" s="47" t="str">
        <f>IF(ISNUMBER(MATCH($C11,'[1]Scheduling Worksheet'!$F$1:$F$65536,0)),VLOOKUP($C11,'[1]Scheduling Worksheet'!$F$1:$X$65536,19,FALSE),"")</f>
        <v/>
      </c>
      <c r="I11" s="47" t="str">
        <f>IF(ISNUMBER(MATCH($C11,'[1]Scheduling Worksheet'!$G$1:$G$65536,0)),VLOOKUP($C11,'[1]Scheduling Worksheet'!$G$1:$X$65536,17,FALSE),"")</f>
        <v>Vg-CUP</v>
      </c>
      <c r="J11" s="47" t="str">
        <f>IF(ISNUMBER(MATCH($C11,'[1]Scheduling Worksheet'!$H$1:$H$65536,0)),VLOOKUP($C11,'[1]Scheduling Worksheet'!$H$1:$X$65536,16,FALSE),"")</f>
        <v/>
      </c>
      <c r="K11" s="47" t="str">
        <f>IF(ISNUMBER(MATCH($C11,'[1]Scheduling Worksheet'!$I$1:$I$65536,0)),VLOOKUP($C11,'[1]Scheduling Worksheet'!$I$1:$X$65536,15,FALSE),"")</f>
        <v>1:00-Lector</v>
      </c>
      <c r="L11" s="47" t="str">
        <f>IF(ISNUMBER(MATCH($C11,'[1]Scheduling Worksheet'!$J$1:$J$65536,0)),VLOOKUP($C11,'[1]Scheduling Worksheet'!$J$1:$X$65536,14,FALSE),"")</f>
        <v/>
      </c>
      <c r="M11" s="47" t="str">
        <f>IF(ISNUMBER(MATCH($C11,'[1]Scheduling Worksheet'!$K$1:$K$65536,0)),VLOOKUP($C11,'[1]Scheduling Worksheet'!$K$1:$X$65536,13,FALSE),"")</f>
        <v>1:00-EM</v>
      </c>
      <c r="N11" s="102"/>
      <c r="O11" s="49"/>
      <c r="P11" s="50"/>
      <c r="Q11" s="43" t="str">
        <f t="shared" si="0"/>
        <v>1, Vg</v>
      </c>
      <c r="R11" s="9" t="str">
        <f t="shared" si="1"/>
        <v>Leon, Mike</v>
      </c>
      <c r="S11" s="54" t="str">
        <f>IF(ISNUMBER(MATCH($C11,'[1]Scheduling Worksheet'!$L$1:$L$65536,0)),VLOOKUP($C11,'[1]Scheduling Worksheet'!$L$1:$X$65536,12,FALSE),"")</f>
        <v>Vg-EM</v>
      </c>
      <c r="T11" s="47" t="str">
        <f>IF(ISNUMBER(MATCH($C11,'[1]Scheduling Worksheet'!$M$1:$M$65536,0)),VLOOKUP($C11,'[1]Scheduling Worksheet'!$M$1:$X$65536,11,FALSE),"")</f>
        <v/>
      </c>
      <c r="U11" s="47" t="str">
        <f>IF(ISNUMBER(MATCH($C11,'[1]Scheduling Worksheet'!$N$1:$N$65536,0)),VLOOKUP($C11,'[1]Scheduling Worksheet'!$N$1:$X$65536,10,FALSE),"")</f>
        <v/>
      </c>
      <c r="V11" s="47" t="str">
        <f>IF(ISNUMBER(MATCH($C11,'[1]Scheduling Worksheet'!$O$1:$O$65536,0)),VLOOKUP($C11,'[1]Scheduling Worksheet'!$O$1:$X$65536,9,FALSE),"")</f>
        <v>1:00-Lector</v>
      </c>
      <c r="W11" s="51" t="str">
        <f>IF(ISNUMBER(MATCH($C11,'[1]Scheduling Worksheet'!$P$1:$P$65536,0)),VLOOKUP($C11,'[1]Scheduling Worksheet'!$P$1:$X$65536,8,FALSE),"")</f>
        <v/>
      </c>
      <c r="X11" s="51" t="str">
        <f>IF(ISNUMBER(MATCH($C11,'[1]Scheduling Worksheet'!$Q$1:$Q$65536,0)),VLOOKUP($C11,'[1]Scheduling Worksheet'!$Q$1:$X$65536,7,FALSE),"")</f>
        <v/>
      </c>
      <c r="Y11" s="47" t="str">
        <f>IF(ISNUMBER(MATCH($C11,'[1]Scheduling Worksheet'!$R$1:$R$65536,0)),VLOOKUP($C11,'[1]Scheduling Worksheet'!$R$1:$X$65536,6,FALSE),"")</f>
        <v>Vg-EM</v>
      </c>
      <c r="Z11" s="47" t="str">
        <f>IF(ISNUMBER(MATCH($C11,'[1]Scheduling Worksheet'!$S$1:$S$65536,0)),VLOOKUP($C11,'[1]Scheduling Worksheet'!$S$1:$X$65536,5,FALSE),"")</f>
        <v>1:00-Lector</v>
      </c>
      <c r="AA11" s="47" t="str">
        <f>IF(ISNUMBER(MATCH($C11,'[1]Scheduling Worksheet'!$T$1:$T$65536,0)),VLOOKUP($C11,'[1]Scheduling Worksheet'!$T$1:$X$65536,4,FALSE),"")</f>
        <v/>
      </c>
      <c r="AB11" s="47" t="str">
        <f>IF(ISNUMBER(MATCH($C11,'[1]Scheduling Worksheet'!$U$1:$U$65536,0)),VLOOKUP($C11,'[1]Scheduling Worksheet'!$U$1:$X$65536,3,FALSE),"")</f>
        <v/>
      </c>
      <c r="AC11" s="53" t="str">
        <f>IF(ISNUMBER(MATCH($C11,'[1]Scheduling Worksheet'!$V$1:$V$65536,0)),VLOOKUP($C11,'[1]Scheduling Worksheet'!$V$1:$X$65536,3,FALSE),"")</f>
        <v/>
      </c>
      <c r="AD11" s="18"/>
      <c r="AE11" s="33"/>
      <c r="AF11" s="25" t="str">
        <f t="shared" si="2"/>
        <v>Leon, Mike</v>
      </c>
      <c r="AG11" s="51" t="str">
        <f t="shared" si="3"/>
        <v>1, Vg</v>
      </c>
      <c r="AH11" s="43" t="str">
        <f>IF(ISNUMBER(MATCH($C11,[2]LECTORS!$D$1:$D$65546,0)),VLOOKUP($C11,[2]LECTORS!$D$1:$Q$65546,7,FALSE),"")</f>
        <v>512-296-1805</v>
      </c>
      <c r="AI11" s="26" t="str">
        <f>IF($AJ11="y",IF(ISNUMBER(MATCH($C11,[2]LECTORS!$D$1:$D$65546,0)),VLOOKUP($C11,[2]LECTORS!$D$1:$Q$65546,6,FALSE),""),"")</f>
        <v>jmleons52@gmail.com</v>
      </c>
      <c r="AJ11" s="27" t="s">
        <v>45</v>
      </c>
      <c r="AK11" s="16">
        <f t="shared" si="4"/>
        <v>3</v>
      </c>
      <c r="AL11" s="14">
        <f>IF(ISNUMBER(MATCH($C11,[2]LECTORS!$D$1:$D$65546,0)),VLOOKUP($C11,[2]LECTORS!$D$1:$Q$65546,12,FALSE),"")</f>
        <v>8</v>
      </c>
      <c r="AM11" s="16">
        <f t="shared" si="5"/>
        <v>7</v>
      </c>
      <c r="AN11" s="13" t="str">
        <f>IF(ISNUMBER(MATCH($C11,[2]LECTORS!$D$1:$D$65546,0)),VLOOKUP($C11,[2]LECTORS!$D$1:$S$65546,14,FALSE),"")</f>
        <v>EM</v>
      </c>
      <c r="AO11" s="14" t="str">
        <f>IF(ISNUMBER(MATCH($C11,[2]LECTORS!$D$1:$D$65546,0)),VLOOKUP($C11,[2]LECTORS!$D$1:$S$65546,15,FALSE),"")</f>
        <v>Schedule for both but Spanish more.</v>
      </c>
      <c r="AP11" s="14">
        <f>IF(ISNUMBER(MATCH($C11,[2]LECTORS!$D$1:$D$65546,0)),VLOOKUP($C11,[2]LECTORS!$D$1:$S$65546,16,FALSE),"")</f>
        <v>0</v>
      </c>
      <c r="AQ11" s="14" t="str">
        <f>IF(ISNUMBER(MATCH($C11,[2]LECTORS!$D$1:$D$65546,0)),VLOOKUP($C11,[2]LECTORS!$D$1:$Q$65546,6,FALSE),"")</f>
        <v>jmleons52@gmail.com</v>
      </c>
      <c r="AR11" s="2"/>
      <c r="AS11" s="2"/>
      <c r="BA11" s="4" t="str">
        <f t="shared" si="6"/>
        <v>1, Vg</v>
      </c>
    </row>
    <row r="12" spans="1:84" s="4" customFormat="1" ht="19.95" customHeight="1" x14ac:dyDescent="0.25">
      <c r="A12" s="112"/>
      <c r="B12" s="138" t="s">
        <v>33</v>
      </c>
      <c r="C12" s="147">
        <v>14</v>
      </c>
      <c r="D12" s="114"/>
      <c r="E12" s="115"/>
      <c r="F12" s="115"/>
      <c r="G12" s="115"/>
      <c r="H12" s="115" t="str">
        <f>IF(ISNUMBER(MATCH($B12,'[1]Scheduling Worksheet'!$F$1:$F$65536,0)),VLOOKUP($B12,'[1]Scheduling Worksheet'!$F$1:$X$65536,19,FALSE),"")</f>
        <v/>
      </c>
      <c r="I12" s="115"/>
      <c r="J12" s="115"/>
      <c r="K12" s="115"/>
      <c r="L12" s="115"/>
      <c r="M12" s="115"/>
      <c r="N12" s="116"/>
      <c r="O12" s="117"/>
      <c r="P12" s="118"/>
      <c r="Q12" s="113"/>
      <c r="R12" s="119" t="str">
        <f>$B12</f>
        <v>11:15,</v>
      </c>
      <c r="S12" s="114"/>
      <c r="T12" s="115"/>
      <c r="U12" s="115"/>
      <c r="V12" s="115"/>
      <c r="W12" s="120"/>
      <c r="X12" s="120"/>
      <c r="Y12" s="115"/>
      <c r="Z12" s="115"/>
      <c r="AA12" s="115"/>
      <c r="AB12" s="115"/>
      <c r="AC12" s="121"/>
      <c r="AD12" s="122"/>
      <c r="AE12" s="123"/>
      <c r="AF12" s="124" t="str">
        <f>$B12</f>
        <v>11:15,</v>
      </c>
      <c r="AG12" s="120"/>
      <c r="AH12" s="113"/>
      <c r="AI12" s="125"/>
      <c r="AJ12" s="126"/>
      <c r="AK12" s="127"/>
      <c r="AL12" s="128"/>
      <c r="AM12" s="127"/>
      <c r="AN12" s="129"/>
      <c r="AO12" s="128"/>
      <c r="AP12" s="128"/>
      <c r="AQ12" s="128"/>
      <c r="AR12" s="130"/>
      <c r="AS12" s="130"/>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row>
    <row r="13" spans="1:84" s="4" customFormat="1" ht="19.95" customHeight="1" x14ac:dyDescent="0.25">
      <c r="A13" s="76"/>
      <c r="B13" s="63" t="str">
        <f>IF(ISNUMBER(MATCH($C13,[2]LECTORS!$D$1:$D$65546,0)),VLOOKUP($C13,[2]LECTORS!$D$1:$Q$65546,11,FALSE),"")</f>
        <v>11:15,</v>
      </c>
      <c r="C13" s="99" t="s">
        <v>12</v>
      </c>
      <c r="D13" s="103" t="str">
        <f>IF(ISNUMBER(MATCH($C13,'[1]Scheduling Worksheet'!$B$1:$B$65536,0)),VLOOKUP($C13,'[1]Scheduling Worksheet'!$B$1:$X$65536,22,FALSE),"")</f>
        <v/>
      </c>
      <c r="E13" s="47" t="str">
        <f>IF(ISNUMBER(MATCH($C13,'[1]Scheduling Worksheet'!$C$1:$C$65536,0)),VLOOKUP($C13,'[1]Scheduling Worksheet'!$C$1:$X$65536,21,FALSE),"")</f>
        <v/>
      </c>
      <c r="F13" s="48" t="str">
        <f>IF(ISNUMBER(MATCH($C13,'[1]Scheduling Worksheet'!$D$1:$D$65536,0)),VLOOKUP($C13,'[1]Scheduling Worksheet'!$D$1:$X$65536,20,FALSE),"")</f>
        <v/>
      </c>
      <c r="G13" s="48" t="str">
        <f>IF(ISNUMBER(MATCH($C13,'[1]Scheduling Worksheet'!$E$1:$E$65536,0)),VLOOKUP($C13,'[1]Scheduling Worksheet'!$E$1:$X$65536,19,FALSE),"")</f>
        <v>11:15-Lector</v>
      </c>
      <c r="H13" s="51" t="str">
        <f>IF(ISNUMBER(MATCH($C13,'[1]Scheduling Worksheet'!$F$1:$F$65536,0)),VLOOKUP($C13,'[1]Scheduling Worksheet'!$F$1:$X$65536,19,FALSE),"")</f>
        <v/>
      </c>
      <c r="I13" s="48" t="str">
        <f>IF(ISNUMBER(MATCH($C13,'[1]Scheduling Worksheet'!$G$1:$G$65536,0)),VLOOKUP($C13,'[1]Scheduling Worksheet'!$G$1:$X$65536,17,FALSE),"")</f>
        <v/>
      </c>
      <c r="J13" s="47" t="str">
        <f>IF(ISNUMBER(MATCH($C13,'[1]Scheduling Worksheet'!$H$1:$H$65536,0)),VLOOKUP($C13,'[1]Scheduling Worksheet'!$H$1:$X$65536,16,FALSE),"")</f>
        <v/>
      </c>
      <c r="K13" s="47" t="str">
        <f>IF(ISNUMBER(MATCH($C13,'[1]Scheduling Worksheet'!$I$1:$I$65536,0)),VLOOKUP($C13,'[1]Scheduling Worksheet'!$I$1:$X$65536,15,FALSE),"")</f>
        <v/>
      </c>
      <c r="L13" s="47" t="str">
        <f>IF(ISNUMBER(MATCH($C13,'[1]Scheduling Worksheet'!$J$1:$J$65536,0)),VLOOKUP($C13,'[1]Scheduling Worksheet'!$J$1:$X$65536,14,FALSE),"")</f>
        <v/>
      </c>
      <c r="M13" s="48" t="str">
        <f>IF(ISNUMBER(MATCH($C13,'[1]Scheduling Worksheet'!$K$1:$K$65536,0)),VLOOKUP($C13,'[1]Scheduling Worksheet'!$K$1:$X$65536,13,FALSE),"")</f>
        <v/>
      </c>
      <c r="N13" s="102"/>
      <c r="O13" s="49"/>
      <c r="P13" s="50"/>
      <c r="Q13" s="43" t="str">
        <f t="shared" ref="Q13:Q26" si="7">$B13</f>
        <v>11:15,</v>
      </c>
      <c r="R13" s="9" t="str">
        <f t="shared" ref="R13:R26" si="8">$C13</f>
        <v>Castro, Andrea</v>
      </c>
      <c r="S13" s="54" t="str">
        <f>IF(ISNUMBER(MATCH($C13,'[1]Scheduling Worksheet'!$L$1:$L$65536,0)),VLOOKUP($C13,'[1]Scheduling Worksheet'!$L$1:$X$65536,12,FALSE),"")</f>
        <v>11:15-Lector</v>
      </c>
      <c r="T13" s="47" t="str">
        <f>IF(ISNUMBER(MATCH($C13,'[1]Scheduling Worksheet'!$M$1:$M$65536,0)),VLOOKUP($C13,'[1]Scheduling Worksheet'!$M$1:$X$65536,11,FALSE),"")</f>
        <v/>
      </c>
      <c r="U13" s="48" t="str">
        <f>IF(ISNUMBER(MATCH($C13,'[1]Scheduling Worksheet'!$N$1:$N$65536,0)),VLOOKUP($C13,'[1]Scheduling Worksheet'!$N$1:$X$65536,10,FALSE),"")</f>
        <v/>
      </c>
      <c r="V13" s="48" t="str">
        <f>IF(ISNUMBER(MATCH($C13,'[1]Scheduling Worksheet'!$O$1:$O$65536,0)),VLOOKUP($C13,'[1]Scheduling Worksheet'!$O$1:$X$65536,9,FALSE),"")</f>
        <v/>
      </c>
      <c r="W13" s="64" t="str">
        <f>IF(ISNUMBER(MATCH($C13,'[1]Scheduling Worksheet'!$P$1:$P$65536,0)),VLOOKUP($C13,'[1]Scheduling Worksheet'!$P$1:$X$65536,8,FALSE),"")</f>
        <v/>
      </c>
      <c r="X13" s="51" t="str">
        <f>IF(ISNUMBER(MATCH($C13,'[1]Scheduling Worksheet'!$Q$1:$Q$65536,0)),VLOOKUP($C13,'[1]Scheduling Worksheet'!$Q$1:$X$65536,7,FALSE),"")</f>
        <v/>
      </c>
      <c r="Y13" s="47" t="str">
        <f>IF(ISNUMBER(MATCH($C13,'[1]Scheduling Worksheet'!$R$1:$R$65536,0)),VLOOKUP($C13,'[1]Scheduling Worksheet'!$R$1:$X$65536,6,FALSE),"")</f>
        <v/>
      </c>
      <c r="Z13" s="47" t="str">
        <f>IF(ISNUMBER(MATCH($C13,'[1]Scheduling Worksheet'!$S$1:$S$65536,0)),VLOOKUP($C13,'[1]Scheduling Worksheet'!$S$1:$X$65536,5,FALSE),"")</f>
        <v/>
      </c>
      <c r="AA13" s="47" t="str">
        <f>IF(ISNUMBER(MATCH($C13,'[1]Scheduling Worksheet'!$T$1:$T$65536,0)),VLOOKUP($C13,'[1]Scheduling Worksheet'!$T$1:$X$65536,4,FALSE),"")</f>
        <v/>
      </c>
      <c r="AB13" s="47" t="str">
        <f>IF(ISNUMBER(MATCH($C13,'[1]Scheduling Worksheet'!$U$1:$U$65536,0)),VLOOKUP($C13,'[1]Scheduling Worksheet'!$U$1:$X$65536,3,FALSE),"")</f>
        <v/>
      </c>
      <c r="AC13" s="53" t="str">
        <f>IF(ISNUMBER(MATCH($C13,'[1]Scheduling Worksheet'!$V$1:$V$65536,0)),VLOOKUP($C13,'[1]Scheduling Worksheet'!$V$1:$X$65536,3,FALSE),"")</f>
        <v/>
      </c>
      <c r="AD13" s="18"/>
      <c r="AE13" s="33"/>
      <c r="AF13" s="25" t="str">
        <f t="shared" ref="AF13:AF26" si="9">$C13</f>
        <v>Castro, Andrea</v>
      </c>
      <c r="AG13" s="51" t="str">
        <f t="shared" ref="AG13:AG26" si="10">$B13</f>
        <v>11:15,</v>
      </c>
      <c r="AH13" s="43" t="str">
        <f>IF(ISNUMBER(MATCH($C13,[2]LECTORS!$D$1:$D$65546,0)),VLOOKUP($C13,[2]LECTORS!$D$1:$Q$65546,7,FALSE),"")</f>
        <v>512-627-5423</v>
      </c>
      <c r="AI13" s="26" t="str">
        <f>IF($AJ13="y",IF(ISNUMBER(MATCH($C13,[2]LECTORS!$D$1:$D$65546,0)),VLOOKUP($C13,[2]LECTORS!$D$1:$Q$65546,6,FALSE),""),"")</f>
        <v>castro_andrea_m@hotmail.com</v>
      </c>
      <c r="AJ13" s="27" t="s">
        <v>45</v>
      </c>
      <c r="AK13" s="16">
        <f t="shared" ref="AK13:AK26" si="11">COUNTIF($E13:$AE13,"*-Lector")</f>
        <v>2</v>
      </c>
      <c r="AL13" s="14">
        <f>IF(ISNUMBER(MATCH($C13,[2]LECTORS!$D$1:$D$65546,0)),VLOOKUP($C13,[2]LECTORS!$D$1:$Q$65546,12,FALSE),"")</f>
        <v>4</v>
      </c>
      <c r="AM13" s="16">
        <f t="shared" ref="AM13:AM26" si="12">COUNTIF($E13:$AE13,"*-EM")+AK13</f>
        <v>2</v>
      </c>
      <c r="AN13" s="13" t="str">
        <f>IF(ISNUMBER(MATCH($C13,[2]LECTORS!$D$1:$D$65546,0)),VLOOKUP($C13,[2]LECTORS!$D$1:$S$65546,14,FALSE),"")</f>
        <v>EM</v>
      </c>
      <c r="AO13" s="14">
        <f>IF(ISNUMBER(MATCH($C13,[2]LECTORS!$D$1:$D$65546,0)),VLOOKUP($C13,[2]LECTORS!$D$1:$S$65546,15,FALSE),"")</f>
        <v>0</v>
      </c>
      <c r="AP13" s="14" t="s">
        <v>64</v>
      </c>
      <c r="AQ13" s="14" t="str">
        <f>IF(ISNUMBER(MATCH($C13,[2]LECTORS!$D$1:$D$65546,0)),VLOOKUP($C13,[2]LECTORS!$D$1:$Q$65546,6,FALSE),"")</f>
        <v>castro_andrea_m@hotmail.com</v>
      </c>
      <c r="AR13" s="2"/>
      <c r="AS13" s="2"/>
      <c r="BA13" s="4" t="str">
        <f t="shared" ref="BA13:BA26" si="13">IF($AN13="EM",$B13,"LEC")</f>
        <v>11:15,</v>
      </c>
    </row>
    <row r="14" spans="1:84" s="4" customFormat="1" ht="19.95" customHeight="1" x14ac:dyDescent="0.25">
      <c r="A14" s="76"/>
      <c r="B14" s="63" t="str">
        <f>IF(ISNUMBER(MATCH($C14,[2]LECTORS!$D$1:$D$65546,0)),VLOOKUP($C14,[2]LECTORS!$D$1:$Q$65546,11,FALSE),"")</f>
        <v>11:15,</v>
      </c>
      <c r="C14" s="101" t="s">
        <v>83</v>
      </c>
      <c r="D14" s="103" t="str">
        <f>IF(ISNUMBER(MATCH($C14,'[1]Scheduling Worksheet'!$B$1:$B$65536,0)),VLOOKUP($C14,'[1]Scheduling Worksheet'!$B$1:$X$65536,22,FALSE),"")</f>
        <v/>
      </c>
      <c r="E14" s="47" t="str">
        <f>IF(ISNUMBER(MATCH($C14,'[1]Scheduling Worksheet'!$C$1:$C$65536,0)),VLOOKUP($C14,'[1]Scheduling Worksheet'!$C$1:$X$65536,21,FALSE),"")</f>
        <v/>
      </c>
      <c r="F14" s="47" t="str">
        <f>IF(ISNUMBER(MATCH($C14,'[1]Scheduling Worksheet'!$D$1:$D$65536,0)),VLOOKUP($C14,'[1]Scheduling Worksheet'!$D$1:$X$65536,20,FALSE),"")</f>
        <v>11:15-EM</v>
      </c>
      <c r="G14" s="47" t="str">
        <f>IF(ISNUMBER(MATCH($C14,'[1]Scheduling Worksheet'!$E$1:$E$65536,0)),VLOOKUP($C14,'[1]Scheduling Worksheet'!$E$1:$X$65536,19,FALSE),"")</f>
        <v/>
      </c>
      <c r="H14" s="47" t="str">
        <f>IF(ISNUMBER(MATCH($C14,'[1]Scheduling Worksheet'!$F$1:$F$65536,0)),VLOOKUP($C14,'[1]Scheduling Worksheet'!$F$1:$X$65536,19,FALSE),"")</f>
        <v/>
      </c>
      <c r="I14" s="48" t="str">
        <f>IF(ISNUMBER(MATCH($C14,'[1]Scheduling Worksheet'!$G$1:$G$65536,0)),VLOOKUP($C14,'[1]Scheduling Worksheet'!$G$1:$X$65536,17,FALSE),"")</f>
        <v>11:15-CUP</v>
      </c>
      <c r="J14" s="47" t="str">
        <f>IF(ISNUMBER(MATCH($C14,'[1]Scheduling Worksheet'!$H$1:$H$65536,0)),VLOOKUP($C14,'[1]Scheduling Worksheet'!$H$1:$X$65536,16,FALSE),"")</f>
        <v/>
      </c>
      <c r="K14" s="47" t="str">
        <f>IF(ISNUMBER(MATCH($C14,'[1]Scheduling Worksheet'!$I$1:$I$65536,0)),VLOOKUP($C14,'[1]Scheduling Worksheet'!$I$1:$X$65536,15,FALSE),"")</f>
        <v>11:15-Lector</v>
      </c>
      <c r="L14" s="47" t="str">
        <f>IF(ISNUMBER(MATCH($C14,'[1]Scheduling Worksheet'!$J$1:$J$65536,0)),VLOOKUP($C14,'[1]Scheduling Worksheet'!$J$1:$X$65536,14,FALSE),"")</f>
        <v/>
      </c>
      <c r="M14" s="47" t="str">
        <f>IF(ISNUMBER(MATCH($C14,'[1]Scheduling Worksheet'!$K$1:$K$65536,0)),VLOOKUP($C14,'[1]Scheduling Worksheet'!$K$1:$X$65536,13,FALSE),"")</f>
        <v>11:15-CUP</v>
      </c>
      <c r="N14" s="102"/>
      <c r="O14" s="49"/>
      <c r="P14" s="50"/>
      <c r="Q14" s="43" t="str">
        <f t="shared" si="7"/>
        <v>11:15,</v>
      </c>
      <c r="R14" s="9" t="str">
        <f t="shared" si="8"/>
        <v>Cheatham, Charles</v>
      </c>
      <c r="S14" s="54" t="str">
        <f>IF(ISNUMBER(MATCH($C14,'[1]Scheduling Worksheet'!$L$1:$L$65536,0)),VLOOKUP($C14,'[1]Scheduling Worksheet'!$L$1:$X$65536,12,FALSE),"")</f>
        <v/>
      </c>
      <c r="T14" s="47" t="str">
        <f>IF(ISNUMBER(MATCH($C14,'[1]Scheduling Worksheet'!$M$1:$M$65536,0)),VLOOKUP($C14,'[1]Scheduling Worksheet'!$M$1:$X$65536,11,FALSE),"")</f>
        <v>11:15-CUP</v>
      </c>
      <c r="U14" s="47" t="str">
        <f>IF(ISNUMBER(MATCH($C14,'[1]Scheduling Worksheet'!$N$1:$N$65536,0)),VLOOKUP($C14,'[1]Scheduling Worksheet'!$N$1:$X$65536,10,FALSE),"")</f>
        <v/>
      </c>
      <c r="V14" s="48" t="str">
        <f>IF(ISNUMBER(MATCH($C14,'[1]Scheduling Worksheet'!$O$1:$O$65536,0)),VLOOKUP($C14,'[1]Scheduling Worksheet'!$O$1:$X$65536,9,FALSE),"")</f>
        <v>11:15-Lector</v>
      </c>
      <c r="W14" s="51" t="str">
        <f>IF(ISNUMBER(MATCH($C14,'[1]Scheduling Worksheet'!$P$1:$P$65536,0)),VLOOKUP($C14,'[1]Scheduling Worksheet'!$P$1:$X$65536,8,FALSE),"")</f>
        <v/>
      </c>
      <c r="X14" s="51" t="str">
        <f>IF(ISNUMBER(MATCH($C14,'[1]Scheduling Worksheet'!$Q$1:$Q$65536,0)),VLOOKUP($C14,'[1]Scheduling Worksheet'!$Q$1:$X$65536,7,FALSE),"")</f>
        <v>11:15-EM</v>
      </c>
      <c r="Y14" s="47" t="str">
        <f>IF(ISNUMBER(MATCH($C14,'[1]Scheduling Worksheet'!$R$1:$R$65536,0)),VLOOKUP($C14,'[1]Scheduling Worksheet'!$R$1:$X$65536,6,FALSE),"")</f>
        <v/>
      </c>
      <c r="Z14" s="47" t="str">
        <f>IF(ISNUMBER(MATCH($C14,'[1]Scheduling Worksheet'!$S$1:$S$65536,0)),VLOOKUP($C14,'[1]Scheduling Worksheet'!$S$1:$X$65536,5,FALSE),"")</f>
        <v>11:15-CUP</v>
      </c>
      <c r="AA14" s="47" t="str">
        <f>IF(ISNUMBER(MATCH($C14,'[1]Scheduling Worksheet'!$T$1:$T$65536,0)),VLOOKUP($C14,'[1]Scheduling Worksheet'!$T$1:$X$65536,4,FALSE),"")</f>
        <v/>
      </c>
      <c r="AB14" s="47" t="str">
        <f>IF(ISNUMBER(MATCH($C14,'[1]Scheduling Worksheet'!$U$1:$U$65536,0)),VLOOKUP($C14,'[1]Scheduling Worksheet'!$U$1:$X$65536,3,FALSE),"")</f>
        <v/>
      </c>
      <c r="AC14" s="53" t="str">
        <f>IF(ISNUMBER(MATCH($C14,'[1]Scheduling Worksheet'!$V$1:$V$65536,0)),VLOOKUP($C14,'[1]Scheduling Worksheet'!$V$1:$X$65536,3,FALSE),"")</f>
        <v/>
      </c>
      <c r="AD14" s="18"/>
      <c r="AE14" s="33"/>
      <c r="AF14" s="25" t="str">
        <f t="shared" si="9"/>
        <v>Cheatham, Charles</v>
      </c>
      <c r="AG14" s="51" t="str">
        <f t="shared" si="10"/>
        <v>11:15,</v>
      </c>
      <c r="AH14" s="43" t="str">
        <f>IF(ISNUMBER(MATCH($C14,[2]LECTORS!$D$1:$D$65546,0)),VLOOKUP($C14,[2]LECTORS!$D$1:$Q$65546,7,FALSE),"")</f>
        <v>737-346-5365</v>
      </c>
      <c r="AI14" s="26" t="str">
        <f>IF($AJ14="y",IF(ISNUMBER(MATCH($C14,[2]LECTORS!$D$1:$D$65546,0)),VLOOKUP($C14,[2]LECTORS!$D$1:$Q$65546,6,FALSE),""),"")</f>
        <v>cctsunamicycles@yahoo.com</v>
      </c>
      <c r="AJ14" s="27" t="s">
        <v>45</v>
      </c>
      <c r="AK14" s="16">
        <f t="shared" si="11"/>
        <v>2</v>
      </c>
      <c r="AL14" s="14" t="str">
        <f>IF(ISNUMBER(MATCH($C14,[2]LECTORS!$D$1:$D$65546,0)),VLOOKUP($C14,[2]LECTORS!$D$1:$Q$65546,12,FALSE),"")</f>
        <v>s</v>
      </c>
      <c r="AM14" s="16">
        <f t="shared" si="12"/>
        <v>4</v>
      </c>
      <c r="AN14" s="13" t="str">
        <f>IF(ISNUMBER(MATCH($C14,[2]LECTORS!$D$1:$D$65546,0)),VLOOKUP($C14,[2]LECTORS!$D$1:$S$65546,14,FALSE),"")</f>
        <v>EM SAC</v>
      </c>
      <c r="AO14" s="14">
        <f>IF(ISNUMBER(MATCH($C14,[2]LECTORS!$D$1:$D$65546,0)),VLOOKUP($C14,[2]LECTORS!$D$1:$S$65546,15,FALSE),"")</f>
        <v>0</v>
      </c>
      <c r="AP14" s="14">
        <f>IF(ISNUMBER(MATCH($C14,[2]LECTORS!$D$1:$D$65546,0)),VLOOKUP($C14,[2]LECTORS!$D$1:$S$65546,16,FALSE),"")</f>
        <v>0</v>
      </c>
      <c r="AQ14" s="14" t="str">
        <f>IF(ISNUMBER(MATCH($C14,[2]LECTORS!$D$1:$D$65546,0)),VLOOKUP($C14,[2]LECTORS!$D$1:$Q$65546,6,FALSE),"")</f>
        <v>cctsunamicycles@yahoo.com</v>
      </c>
      <c r="AR14" s="2"/>
      <c r="AS14" s="2"/>
      <c r="BA14" s="4" t="str">
        <f t="shared" si="13"/>
        <v>LEC</v>
      </c>
    </row>
    <row r="15" spans="1:84" s="4" customFormat="1" ht="19.95" customHeight="1" x14ac:dyDescent="0.25">
      <c r="A15" s="76"/>
      <c r="B15" s="63" t="str">
        <f>IF(ISNUMBER(MATCH($C15,[2]LECTORS!$D$1:$D$65546,0)),VLOOKUP($C15,[2]LECTORS!$D$1:$Q$65546,11,FALSE),"")</f>
        <v>11:15,</v>
      </c>
      <c r="C15" s="36" t="s">
        <v>31</v>
      </c>
      <c r="D15" s="103" t="str">
        <f>IF(ISNUMBER(MATCH($C15,'[1]Scheduling Worksheet'!$B$1:$B$65536,0)),VLOOKUP($C15,'[1]Scheduling Worksheet'!$B$1:$X$65536,22,FALSE),"")</f>
        <v>11:15-Lector</v>
      </c>
      <c r="E15" s="48" t="str">
        <f>IF(ISNUMBER(MATCH($C15,'[1]Scheduling Worksheet'!$C$1:$C$65536,0)),VLOOKUP($C15,'[1]Scheduling Worksheet'!$C$1:$X$65536,21,FALSE),"")</f>
        <v/>
      </c>
      <c r="F15" s="47" t="str">
        <f>IF(ISNUMBER(MATCH($C15,'[1]Scheduling Worksheet'!$D$1:$D$65536,0)),VLOOKUP($C15,'[1]Scheduling Worksheet'!$D$1:$X$65536,20,FALSE),"")</f>
        <v/>
      </c>
      <c r="G15" s="47" t="str">
        <f>IF(ISNUMBER(MATCH($C15,'[1]Scheduling Worksheet'!$E$1:$E$65536,0)),VLOOKUP($C15,'[1]Scheduling Worksheet'!$E$1:$X$65536,19,FALSE),"")</f>
        <v/>
      </c>
      <c r="H15" s="47" t="str">
        <f>IF(ISNUMBER(MATCH($C15,'[1]Scheduling Worksheet'!$F$1:$F$65536,0)),VLOOKUP($C15,'[1]Scheduling Worksheet'!$F$1:$X$65536,19,FALSE),"")</f>
        <v/>
      </c>
      <c r="I15" s="47" t="str">
        <f>IF(ISNUMBER(MATCH($C15,'[1]Scheduling Worksheet'!$G$1:$G$65536,0)),VLOOKUP($C15,'[1]Scheduling Worksheet'!$G$1:$X$65536,17,FALSE),"")</f>
        <v/>
      </c>
      <c r="J15" s="47" t="str">
        <f>IF(ISNUMBER(MATCH($C15,'[1]Scheduling Worksheet'!$H$1:$H$65536,0)),VLOOKUP($C15,'[1]Scheduling Worksheet'!$H$1:$X$65536,16,FALSE),"")</f>
        <v/>
      </c>
      <c r="K15" s="47" t="str">
        <f>IF(ISNUMBER(MATCH($C15,'[1]Scheduling Worksheet'!$I$1:$I$65536,0)),VLOOKUP($C15,'[1]Scheduling Worksheet'!$I$1:$X$65536,15,FALSE),"")</f>
        <v/>
      </c>
      <c r="L15" s="48" t="str">
        <f>IF(ISNUMBER(MATCH($C15,'[1]Scheduling Worksheet'!$J$1:$J$65536,0)),VLOOKUP($C15,'[1]Scheduling Worksheet'!$J$1:$X$65536,14,FALSE),"")</f>
        <v>11:15-Lector</v>
      </c>
      <c r="M15" s="48" t="str">
        <f>IF(ISNUMBER(MATCH($C15,'[1]Scheduling Worksheet'!$K$1:$K$65536,0)),VLOOKUP($C15,'[1]Scheduling Worksheet'!$K$1:$X$65536,13,FALSE),"")</f>
        <v/>
      </c>
      <c r="N15" s="102"/>
      <c r="O15" s="49"/>
      <c r="P15" s="50"/>
      <c r="Q15" s="43" t="str">
        <f t="shared" si="7"/>
        <v>11:15,</v>
      </c>
      <c r="R15" s="9" t="str">
        <f t="shared" si="8"/>
        <v>Maxwell, Susan</v>
      </c>
      <c r="S15" s="54" t="str">
        <f>IF(ISNUMBER(MATCH($C15,'[1]Scheduling Worksheet'!$L$1:$L$65536,0)),VLOOKUP($C15,'[1]Scheduling Worksheet'!$L$1:$X$65536,12,FALSE),"")</f>
        <v/>
      </c>
      <c r="T15" s="47" t="str">
        <f>IF(ISNUMBER(MATCH($C15,'[1]Scheduling Worksheet'!$M$1:$M$65536,0)),VLOOKUP($C15,'[1]Scheduling Worksheet'!$M$1:$X$65536,11,FALSE),"")</f>
        <v/>
      </c>
      <c r="U15" s="47" t="str">
        <f>IF(ISNUMBER(MATCH($C15,'[1]Scheduling Worksheet'!$N$1:$N$65536,0)),VLOOKUP($C15,'[1]Scheduling Worksheet'!$N$1:$X$65536,10,FALSE),"")</f>
        <v/>
      </c>
      <c r="V15" s="47" t="str">
        <f>IF(ISNUMBER(MATCH($C15,'[1]Scheduling Worksheet'!$O$1:$O$65536,0)),VLOOKUP($C15,'[1]Scheduling Worksheet'!$O$1:$X$65536,9,FALSE),"")</f>
        <v/>
      </c>
      <c r="W15" s="51" t="str">
        <f>IF(ISNUMBER(MATCH($C15,'[1]Scheduling Worksheet'!$P$1:$P$65536,0)),VLOOKUP($C15,'[1]Scheduling Worksheet'!$P$1:$X$65536,8,FALSE),"")</f>
        <v/>
      </c>
      <c r="X15" s="51" t="str">
        <f>IF(ISNUMBER(MATCH($C15,'[1]Scheduling Worksheet'!$Q$1:$Q$65536,0)),VLOOKUP($C15,'[1]Scheduling Worksheet'!$Q$1:$X$65536,7,FALSE),"")</f>
        <v>11:15-Lector</v>
      </c>
      <c r="Y15" s="47" t="str">
        <f>IF(ISNUMBER(MATCH($C15,'[1]Scheduling Worksheet'!$R$1:$R$65536,0)),VLOOKUP($C15,'[1]Scheduling Worksheet'!$R$1:$X$65536,6,FALSE),"")</f>
        <v/>
      </c>
      <c r="Z15" s="47" t="str">
        <f>IF(ISNUMBER(MATCH($C15,'[1]Scheduling Worksheet'!$S$1:$S$65536,0)),VLOOKUP($C15,'[1]Scheduling Worksheet'!$S$1:$X$65536,5,FALSE),"")</f>
        <v/>
      </c>
      <c r="AA15" s="48" t="str">
        <f>IF(ISNUMBER(MATCH($C15,'[1]Scheduling Worksheet'!$T$1:$T$65536,0)),VLOOKUP($C15,'[1]Scheduling Worksheet'!$T$1:$X$65536,4,FALSE),"")</f>
        <v/>
      </c>
      <c r="AB15" s="47" t="str">
        <f>IF(ISNUMBER(MATCH($C15,'[1]Scheduling Worksheet'!$U$1:$U$65536,0)),VLOOKUP($C15,'[1]Scheduling Worksheet'!$U$1:$X$65536,3,FALSE),"")</f>
        <v/>
      </c>
      <c r="AC15" s="53" t="str">
        <f>IF(ISNUMBER(MATCH($C15,'[1]Scheduling Worksheet'!$V$1:$V$65536,0)),VLOOKUP($C15,'[1]Scheduling Worksheet'!$V$1:$X$65536,3,FALSE),"")</f>
        <v/>
      </c>
      <c r="AD15" s="18"/>
      <c r="AE15" s="33"/>
      <c r="AF15" s="25" t="str">
        <f t="shared" si="9"/>
        <v>Maxwell, Susan</v>
      </c>
      <c r="AG15" s="51" t="str">
        <f t="shared" si="10"/>
        <v>11:15,</v>
      </c>
      <c r="AH15" s="43" t="str">
        <f>IF(ISNUMBER(MATCH($C15,[2]LECTORS!$D$1:$D$65546,0)),VLOOKUP($C15,[2]LECTORS!$D$1:$Q$65546,7,FALSE),"")</f>
        <v>512-922-0559</v>
      </c>
      <c r="AI15" s="26" t="str">
        <f>IF($AJ15="y",IF(ISNUMBER(MATCH($C15,[2]LECTORS!$D$1:$D$65546,0)),VLOOKUP($C15,[2]LECTORS!$D$1:$Q$65546,6,FALSE),""),"")</f>
        <v/>
      </c>
      <c r="AJ15" s="27"/>
      <c r="AK15" s="16">
        <f t="shared" si="11"/>
        <v>2</v>
      </c>
      <c r="AL15" s="14">
        <f>IF(ISNUMBER(MATCH($C15,[2]LECTORS!$D$1:$D$65546,0)),VLOOKUP($C15,[2]LECTORS!$D$1:$Q$65546,12,FALSE),"")</f>
        <v>8</v>
      </c>
      <c r="AM15" s="16">
        <f t="shared" si="12"/>
        <v>2</v>
      </c>
      <c r="AN15" s="13">
        <f>IF(ISNUMBER(MATCH($C15,[2]LECTORS!$D$1:$D$65546,0)),VLOOKUP($C15,[2]LECTORS!$D$1:$S$65546,14,FALSE),"")</f>
        <v>0</v>
      </c>
      <c r="AO15" s="14">
        <f>IF(ISNUMBER(MATCH($C15,[2]LECTORS!$D$1:$D$65546,0)),VLOOKUP($C15,[2]LECTORS!$D$1:$S$65546,15,FALSE),"")</f>
        <v>0</v>
      </c>
      <c r="AP15" s="14">
        <f>IF(ISNUMBER(MATCH($C15,[2]LECTORS!$D$1:$D$65546,0)),VLOOKUP($C15,[2]LECTORS!$D$1:$S$65546,16,FALSE),"")</f>
        <v>0</v>
      </c>
      <c r="AQ15" s="14" t="str">
        <f>IF(ISNUMBER(MATCH($C15,[2]LECTORS!$D$1:$D$65546,0)),VLOOKUP($C15,[2]LECTORS!$D$1:$Q$65546,6,FALSE),"")</f>
        <v>smaxwell66@gmail.com</v>
      </c>
      <c r="AR15" s="2"/>
      <c r="AS15" s="2"/>
      <c r="BA15" s="4" t="str">
        <f t="shared" si="13"/>
        <v>LEC</v>
      </c>
    </row>
    <row r="16" spans="1:84" s="4" customFormat="1" ht="19.95" customHeight="1" x14ac:dyDescent="0.25">
      <c r="A16" s="76"/>
      <c r="B16" s="63" t="str">
        <f>IF(ISNUMBER(MATCH($C16,[2]LECTORS!$D$1:$D$65546,0)),VLOOKUP($C16,[2]LECTORS!$D$1:$Q$65546,11,FALSE),"")</f>
        <v>11:15,</v>
      </c>
      <c r="C16" s="36" t="s">
        <v>22</v>
      </c>
      <c r="D16" s="103" t="str">
        <f>IF(ISNUMBER(MATCH($C16,'[1]Scheduling Worksheet'!$B$1:$B$65536,0)),VLOOKUP($C16,'[1]Scheduling Worksheet'!$B$1:$X$65536,22,FALSE),"")</f>
        <v/>
      </c>
      <c r="E16" s="47" t="str">
        <f>IF(ISNUMBER(MATCH($C16,'[1]Scheduling Worksheet'!$C$1:$C$65536,0)),VLOOKUP($C16,'[1]Scheduling Worksheet'!$C$1:$X$65536,21,FALSE),"")</f>
        <v/>
      </c>
      <c r="F16" s="48" t="str">
        <f>IF(ISNUMBER(MATCH($C16,'[1]Scheduling Worksheet'!$D$1:$D$65536,0)),VLOOKUP($C16,'[1]Scheduling Worksheet'!$D$1:$X$65536,20,FALSE),"")</f>
        <v/>
      </c>
      <c r="G16" s="47" t="str">
        <f>IF(ISNUMBER(MATCH($C16,'[1]Scheduling Worksheet'!$E$1:$E$65536,0)),VLOOKUP($C16,'[1]Scheduling Worksheet'!$E$1:$X$65536,19,FALSE),"")</f>
        <v/>
      </c>
      <c r="H16" s="47" t="str">
        <f>IF(ISNUMBER(MATCH($C16,'[1]Scheduling Worksheet'!$F$1:$F$65536,0)),VLOOKUP($C16,'[1]Scheduling Worksheet'!$F$1:$X$65536,19,FALSE),"")</f>
        <v/>
      </c>
      <c r="I16" s="47" t="str">
        <f>IF(ISNUMBER(MATCH($C16,'[1]Scheduling Worksheet'!$G$1:$G$65536,0)),VLOOKUP($C16,'[1]Scheduling Worksheet'!$G$1:$X$65536,17,FALSE),"")</f>
        <v/>
      </c>
      <c r="J16" s="47" t="str">
        <f>IF(ISNUMBER(MATCH($C16,'[1]Scheduling Worksheet'!$H$1:$H$65536,0)),VLOOKUP($C16,'[1]Scheduling Worksheet'!$H$1:$X$65536,16,FALSE),"")</f>
        <v/>
      </c>
      <c r="K16" s="48" t="str">
        <f>IF(ISNUMBER(MATCH($C16,'[1]Scheduling Worksheet'!$I$1:$I$65536,0)),VLOOKUP($C16,'[1]Scheduling Worksheet'!$I$1:$X$65536,15,FALSE),"")</f>
        <v/>
      </c>
      <c r="L16" s="47" t="str">
        <f>IF(ISNUMBER(MATCH($C16,'[1]Scheduling Worksheet'!$J$1:$J$65536,0)),VLOOKUP($C16,'[1]Scheduling Worksheet'!$J$1:$X$65536,14,FALSE),"")</f>
        <v>11:15-Lector</v>
      </c>
      <c r="M16" s="48" t="str">
        <f>IF(ISNUMBER(MATCH($C16,'[1]Scheduling Worksheet'!$K$1:$K$65536,0)),VLOOKUP($C16,'[1]Scheduling Worksheet'!$K$1:$X$65536,13,FALSE),"")</f>
        <v/>
      </c>
      <c r="N16" s="102"/>
      <c r="O16" s="49"/>
      <c r="P16" s="50"/>
      <c r="Q16" s="43" t="str">
        <f t="shared" si="7"/>
        <v>11:15,</v>
      </c>
      <c r="R16" s="9" t="str">
        <f t="shared" si="8"/>
        <v>Miller, Peggy</v>
      </c>
      <c r="S16" s="110" t="str">
        <f>IF(ISNUMBER(MATCH($C16,'[1]Scheduling Worksheet'!$L$1:$L$65536,0)),VLOOKUP($C16,'[1]Scheduling Worksheet'!$L$1:$X$65536,12,FALSE),"")</f>
        <v/>
      </c>
      <c r="T16" s="48" t="str">
        <f>IF(ISNUMBER(MATCH($C16,'[1]Scheduling Worksheet'!$M$1:$M$65536,0)),VLOOKUP($C16,'[1]Scheduling Worksheet'!$M$1:$X$65536,11,FALSE),"")</f>
        <v/>
      </c>
      <c r="U16" s="48" t="str">
        <f>IF(ISNUMBER(MATCH($C16,'[1]Scheduling Worksheet'!$N$1:$N$65536,0)),VLOOKUP($C16,'[1]Scheduling Worksheet'!$N$1:$X$65536,10,FALSE),"")</f>
        <v/>
      </c>
      <c r="V16" s="47" t="str">
        <f>IF(ISNUMBER(MATCH($C16,'[1]Scheduling Worksheet'!$O$1:$O$65536,0)),VLOOKUP($C16,'[1]Scheduling Worksheet'!$O$1:$X$65536,9,FALSE),"")</f>
        <v/>
      </c>
      <c r="W16" s="51" t="str">
        <f>IF(ISNUMBER(MATCH($C16,'[1]Scheduling Worksheet'!$P$1:$P$65536,0)),VLOOKUP($C16,'[1]Scheduling Worksheet'!$P$1:$X$65536,8,FALSE),"")</f>
        <v/>
      </c>
      <c r="X16" s="51" t="str">
        <f>IF(ISNUMBER(MATCH($C16,'[1]Scheduling Worksheet'!$Q$1:$Q$65536,0)),VLOOKUP($C16,'[1]Scheduling Worksheet'!$Q$1:$X$65536,7,FALSE),"")</f>
        <v>11:15-Lector</v>
      </c>
      <c r="Y16" s="47" t="str">
        <f>IF(ISNUMBER(MATCH($C16,'[1]Scheduling Worksheet'!$R$1:$R$65536,0)),VLOOKUP($C16,'[1]Scheduling Worksheet'!$R$1:$X$65536,6,FALSE),"")</f>
        <v/>
      </c>
      <c r="Z16" s="47" t="str">
        <f>IF(ISNUMBER(MATCH($C16,'[1]Scheduling Worksheet'!$S$1:$S$65536,0)),VLOOKUP($C16,'[1]Scheduling Worksheet'!$S$1:$X$65536,5,FALSE),"")</f>
        <v/>
      </c>
      <c r="AA16" s="47" t="str">
        <f>IF(ISNUMBER(MATCH($C16,'[1]Scheduling Worksheet'!$T$1:$T$65536,0)),VLOOKUP($C16,'[1]Scheduling Worksheet'!$T$1:$X$65536,4,FALSE),"")</f>
        <v/>
      </c>
      <c r="AB16" s="47" t="str">
        <f>IF(ISNUMBER(MATCH($C16,'[1]Scheduling Worksheet'!$U$1:$U$65536,0)),VLOOKUP($C16,'[1]Scheduling Worksheet'!$U$1:$X$65536,3,FALSE),"")</f>
        <v/>
      </c>
      <c r="AC16" s="53" t="str">
        <f>IF(ISNUMBER(MATCH($C16,'[1]Scheduling Worksheet'!$V$1:$V$65536,0)),VLOOKUP($C16,'[1]Scheduling Worksheet'!$V$1:$X$65536,3,FALSE),"")</f>
        <v/>
      </c>
      <c r="AD16" s="18"/>
      <c r="AE16" s="33"/>
      <c r="AF16" s="25" t="str">
        <f t="shared" si="9"/>
        <v>Miller, Peggy</v>
      </c>
      <c r="AG16" s="51" t="str">
        <f t="shared" si="10"/>
        <v>11:15,</v>
      </c>
      <c r="AH16" s="43" t="str">
        <f>IF(ISNUMBER(MATCH($C16,[2]LECTORS!$D$1:$D$65546,0)),VLOOKUP($C16,[2]LECTORS!$D$1:$Q$65546,7,FALSE),"")</f>
        <v>512-940-1645</v>
      </c>
      <c r="AI16" s="26" t="str">
        <f>IF($AJ16="y",IF(ISNUMBER(MATCH($C16,[2]LECTORS!$D$1:$D$65546,0)),VLOOKUP($C16,[2]LECTORS!$D$1:$Q$65546,6,FALSE),""),"")</f>
        <v>plilygrace@gmail.com</v>
      </c>
      <c r="AJ16" s="27" t="s">
        <v>45</v>
      </c>
      <c r="AK16" s="16">
        <f t="shared" si="11"/>
        <v>2</v>
      </c>
      <c r="AL16" s="14">
        <f>IF(ISNUMBER(MATCH($C16,[2]LECTORS!$D$1:$D$65546,0)),VLOOKUP($C16,[2]LECTORS!$D$1:$Q$65546,12,FALSE),"")</f>
        <v>8</v>
      </c>
      <c r="AM16" s="16">
        <f t="shared" si="12"/>
        <v>2</v>
      </c>
      <c r="AN16" s="13">
        <f>IF(ISNUMBER(MATCH($C16,[2]LECTORS!$D$1:$D$65546,0)),VLOOKUP($C16,[2]LECTORS!$D$1:$S$65546,14,FALSE),"")</f>
        <v>0</v>
      </c>
      <c r="AO16" s="14">
        <f>IF(ISNUMBER(MATCH($C16,[2]LECTORS!$D$1:$D$65546,0)),VLOOKUP($C16,[2]LECTORS!$D$1:$S$65546,15,FALSE),"")</f>
        <v>0</v>
      </c>
      <c r="AP16" s="14">
        <f>IF(ISNUMBER(MATCH($C16,[2]LECTORS!$D$1:$D$65546,0)),VLOOKUP($C16,[2]LECTORS!$D$1:$S$65546,16,FALSE),"")</f>
        <v>0</v>
      </c>
      <c r="AQ16" s="14" t="str">
        <f>IF(ISNUMBER(MATCH($C16,[2]LECTORS!$D$1:$D$65546,0)),VLOOKUP($C16,[2]LECTORS!$D$1:$Q$65546,6,FALSE),"")</f>
        <v>plilygrace@gmail.com</v>
      </c>
      <c r="AR16" s="2"/>
      <c r="AS16" s="2"/>
      <c r="BA16" s="4" t="str">
        <f t="shared" si="13"/>
        <v>LEC</v>
      </c>
    </row>
    <row r="17" spans="1:84" s="131" customFormat="1" ht="19.95" customHeight="1" x14ac:dyDescent="0.25">
      <c r="A17" s="76"/>
      <c r="B17" s="139" t="str">
        <f>IF(ISNUMBER(MATCH($C17,[2]LECTORS!$D$1:$D$65546,0)),VLOOKUP($C17,[2]LECTORS!$D$1:$Q$65546,11,FALSE),"")</f>
        <v>11:15,</v>
      </c>
      <c r="C17" s="143" t="s">
        <v>68</v>
      </c>
      <c r="D17" s="103" t="str">
        <f>IF(ISNUMBER(MATCH($C17,'[1]Scheduling Worksheet'!$B$1:$B$65536,0)),VLOOKUP($C17,'[1]Scheduling Worksheet'!$B$1:$X$65536,22,FALSE),"")</f>
        <v>11:15-Lector</v>
      </c>
      <c r="E17" s="47" t="str">
        <f>IF(ISNUMBER(MATCH($C17,'[1]Scheduling Worksheet'!$C$1:$C$65536,0)),VLOOKUP($C17,'[1]Scheduling Worksheet'!$C$1:$X$65536,21,FALSE),"")</f>
        <v/>
      </c>
      <c r="F17" s="48" t="str">
        <f>IF(ISNUMBER(MATCH($C17,'[1]Scheduling Worksheet'!$D$1:$D$65536,0)),VLOOKUP($C17,'[1]Scheduling Worksheet'!$D$1:$X$65536,20,FALSE),"")</f>
        <v/>
      </c>
      <c r="G17" s="47" t="str">
        <f>IF(ISNUMBER(MATCH($C17,'[1]Scheduling Worksheet'!$E$1:$E$65536,0)),VLOOKUP($C17,'[1]Scheduling Worksheet'!$E$1:$X$65536,19,FALSE),"")</f>
        <v/>
      </c>
      <c r="H17" s="47" t="str">
        <f>IF(ISNUMBER(MATCH($C17,'[1]Scheduling Worksheet'!$F$1:$F$65536,0)),VLOOKUP($C17,'[1]Scheduling Worksheet'!$F$1:$X$65536,19,FALSE),"")</f>
        <v/>
      </c>
      <c r="I17" s="47" t="str">
        <f>IF(ISNUMBER(MATCH($C17,'[1]Scheduling Worksheet'!$G$1:$G$65536,0)),VLOOKUP($C17,'[1]Scheduling Worksheet'!$G$1:$X$65536,17,FALSE),"")</f>
        <v/>
      </c>
      <c r="J17" s="47" t="str">
        <f>IF(ISNUMBER(MATCH($C17,'[1]Scheduling Worksheet'!$H$1:$H$65536,0)),VLOOKUP($C17,'[1]Scheduling Worksheet'!$H$1:$X$65536,16,FALSE),"")</f>
        <v/>
      </c>
      <c r="K17" s="47" t="str">
        <f>IF(ISNUMBER(MATCH($C17,'[1]Scheduling Worksheet'!$I$1:$I$65536,0)),VLOOKUP($C17,'[1]Scheduling Worksheet'!$I$1:$X$65536,15,FALSE),"")</f>
        <v/>
      </c>
      <c r="L17" s="48" t="str">
        <f>IF(ISNUMBER(MATCH($C17,'[1]Scheduling Worksheet'!$J$1:$J$65536,0)),VLOOKUP($C17,'[1]Scheduling Worksheet'!$J$1:$X$65536,14,FALSE),"")</f>
        <v/>
      </c>
      <c r="M17" s="47" t="str">
        <f>IF(ISNUMBER(MATCH($C17,'[1]Scheduling Worksheet'!$K$1:$K$65536,0)),VLOOKUP($C17,'[1]Scheduling Worksheet'!$K$1:$X$65536,13,FALSE),"")</f>
        <v>11:15-Lector</v>
      </c>
      <c r="N17" s="102"/>
      <c r="O17" s="49"/>
      <c r="P17" s="50"/>
      <c r="Q17" s="43" t="str">
        <f t="shared" si="7"/>
        <v>11:15,</v>
      </c>
      <c r="R17" s="9" t="str">
        <f t="shared" si="8"/>
        <v>Robledo, Rebecca</v>
      </c>
      <c r="S17" s="54" t="str">
        <f>IF(ISNUMBER(MATCH($C17,'[1]Scheduling Worksheet'!$L$1:$L$65536,0)),VLOOKUP($C17,'[1]Scheduling Worksheet'!$L$1:$X$65536,12,FALSE),"")</f>
        <v/>
      </c>
      <c r="T17" s="47" t="str">
        <f>IF(ISNUMBER(MATCH($C17,'[1]Scheduling Worksheet'!$M$1:$M$65536,0)),VLOOKUP($C17,'[1]Scheduling Worksheet'!$M$1:$X$65536,11,FALSE),"")</f>
        <v/>
      </c>
      <c r="U17" s="48" t="str">
        <f>IF(ISNUMBER(MATCH($C17,'[1]Scheduling Worksheet'!$N$1:$N$65536,0)),VLOOKUP($C17,'[1]Scheduling Worksheet'!$N$1:$X$65536,10,FALSE),"")</f>
        <v/>
      </c>
      <c r="V17" s="47" t="str">
        <f>IF(ISNUMBER(MATCH($C17,'[1]Scheduling Worksheet'!$O$1:$O$65536,0)),VLOOKUP($C17,'[1]Scheduling Worksheet'!$O$1:$X$65536,9,FALSE),"")</f>
        <v/>
      </c>
      <c r="W17" s="51" t="str">
        <f>IF(ISNUMBER(MATCH($C17,'[1]Scheduling Worksheet'!$P$1:$P$65536,0)),VLOOKUP($C17,'[1]Scheduling Worksheet'!$P$1:$X$65536,8,FALSE),"")</f>
        <v/>
      </c>
      <c r="X17" s="51" t="str">
        <f>IF(ISNUMBER(MATCH($C17,'[1]Scheduling Worksheet'!$Q$1:$Q$65536,0)),VLOOKUP($C17,'[1]Scheduling Worksheet'!$Q$1:$X$65536,7,FALSE),"")</f>
        <v/>
      </c>
      <c r="Y17" s="47" t="str">
        <f>IF(ISNUMBER(MATCH($C17,'[1]Scheduling Worksheet'!$R$1:$R$65536,0)),VLOOKUP($C17,'[1]Scheduling Worksheet'!$R$1:$X$65536,6,FALSE),"")</f>
        <v>11:15-Lector</v>
      </c>
      <c r="Z17" s="47" t="str">
        <f>IF(ISNUMBER(MATCH($C17,'[1]Scheduling Worksheet'!$S$1:$S$65536,0)),VLOOKUP($C17,'[1]Scheduling Worksheet'!$S$1:$X$65536,5,FALSE),"")</f>
        <v/>
      </c>
      <c r="AA17" s="47" t="str">
        <f>IF(ISNUMBER(MATCH($C17,'[1]Scheduling Worksheet'!$T$1:$T$65536,0)),VLOOKUP($C17,'[1]Scheduling Worksheet'!$T$1:$X$65536,4,FALSE),"")</f>
        <v/>
      </c>
      <c r="AB17" s="47" t="str">
        <f>IF(ISNUMBER(MATCH($C17,'[1]Scheduling Worksheet'!$U$1:$U$65536,0)),VLOOKUP($C17,'[1]Scheduling Worksheet'!$U$1:$X$65536,3,FALSE),"")</f>
        <v/>
      </c>
      <c r="AC17" s="53" t="str">
        <f>IF(ISNUMBER(MATCH($C17,'[1]Scheduling Worksheet'!$V$1:$V$65536,0)),VLOOKUP($C17,'[1]Scheduling Worksheet'!$V$1:$X$65536,3,FALSE),"")</f>
        <v/>
      </c>
      <c r="AD17" s="18"/>
      <c r="AE17" s="33"/>
      <c r="AF17" s="25" t="str">
        <f t="shared" si="9"/>
        <v>Robledo, Rebecca</v>
      </c>
      <c r="AG17" s="51" t="str">
        <f t="shared" si="10"/>
        <v>11:15,</v>
      </c>
      <c r="AH17" s="43" t="str">
        <f>IF(ISNUMBER(MATCH($C17,[2]LECTORS!$D$1:$D$65546,0)),VLOOKUP($C17,[2]LECTORS!$D$1:$Q$65546,7,FALSE),"")</f>
        <v>915-345-4347</v>
      </c>
      <c r="AI17" s="26" t="str">
        <f>IF($AJ17="y",IF(ISNUMBER(MATCH($C17,[2]LECTORS!$D$1:$D$65546,0)),VLOOKUP($C17,[2]LECTORS!$D$1:$Q$65546,6,FALSE),""),"")</f>
        <v>rebarob66@hotmail.com</v>
      </c>
      <c r="AJ17" s="27" t="s">
        <v>45</v>
      </c>
      <c r="AK17" s="16">
        <f t="shared" si="11"/>
        <v>2</v>
      </c>
      <c r="AL17" s="14">
        <f>IF(ISNUMBER(MATCH($C17,[2]LECTORS!$D$1:$D$65546,0)),VLOOKUP($C17,[2]LECTORS!$D$1:$Q$65546,12,FALSE),"")</f>
        <v>0</v>
      </c>
      <c r="AM17" s="16">
        <f t="shared" si="12"/>
        <v>2</v>
      </c>
      <c r="AN17" s="13">
        <f>IF(ISNUMBER(MATCH($C17,[2]LECTORS!$D$1:$D$65546,0)),VLOOKUP($C17,[2]LECTORS!$D$1:$S$65546,14,FALSE),"")</f>
        <v>0</v>
      </c>
      <c r="AO17" s="14">
        <f>IF(ISNUMBER(MATCH($C17,[2]LECTORS!$D$1:$D$65546,0)),VLOOKUP($C17,[2]LECTORS!$D$1:$S$65546,15,FALSE),"")</f>
        <v>0</v>
      </c>
      <c r="AP17" s="14">
        <f>IF(ISNUMBER(MATCH($C17,[2]LECTORS!$D$1:$D$65546,0)),VLOOKUP($C17,[2]LECTORS!$D$1:$S$65546,16,FALSE),"")</f>
        <v>0</v>
      </c>
      <c r="AQ17" s="14" t="str">
        <f>IF(ISNUMBER(MATCH($C17,[2]LECTORS!$D$1:$D$65546,0)),VLOOKUP($C17,[2]LECTORS!$D$1:$Q$65546,6,FALSE),"")</f>
        <v>rebarob66@hotmail.com</v>
      </c>
      <c r="AR17" s="2"/>
      <c r="AS17" s="2"/>
      <c r="AT17" s="4"/>
      <c r="AU17" s="4"/>
      <c r="AV17" s="4"/>
      <c r="AW17" s="4"/>
      <c r="AX17" s="4"/>
      <c r="AY17" s="4"/>
      <c r="AZ17" s="4"/>
      <c r="BA17" s="4" t="str">
        <f t="shared" si="13"/>
        <v>LEC</v>
      </c>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row>
    <row r="18" spans="1:84" s="4" customFormat="1" ht="19.95" customHeight="1" x14ac:dyDescent="0.25">
      <c r="A18" s="76"/>
      <c r="B18" s="63" t="str">
        <f>IF(ISNUMBER(MATCH($C18,[2]LECTORS!$D$1:$D$65546,0)),VLOOKUP($C18,[2]LECTORS!$D$1:$Q$65546,11,FALSE),"")</f>
        <v>11:15,</v>
      </c>
      <c r="C18" s="36" t="s">
        <v>11</v>
      </c>
      <c r="D18" s="103" t="str">
        <f>IF(ISNUMBER(MATCH($C18,'[1]Scheduling Worksheet'!$B$1:$B$65536,0)),VLOOKUP($C18,'[1]Scheduling Worksheet'!$B$1:$X$65536,22,FALSE),"")</f>
        <v/>
      </c>
      <c r="E18" s="47" t="str">
        <f>IF(ISNUMBER(MATCH($C18,'[1]Scheduling Worksheet'!$C$1:$C$65536,0)),VLOOKUP($C18,'[1]Scheduling Worksheet'!$C$1:$X$65536,21,FALSE),"")</f>
        <v/>
      </c>
      <c r="F18" s="47" t="str">
        <f>IF(ISNUMBER(MATCH($C18,'[1]Scheduling Worksheet'!$D$1:$D$65536,0)),VLOOKUP($C18,'[1]Scheduling Worksheet'!$D$1:$X$65536,20,FALSE),"")</f>
        <v/>
      </c>
      <c r="G18" s="47" t="str">
        <f>IF(ISNUMBER(MATCH($C18,'[1]Scheduling Worksheet'!$E$1:$E$65536,0)),VLOOKUP($C18,'[1]Scheduling Worksheet'!$E$1:$X$65536,19,FALSE),"")</f>
        <v>11:15-Lector</v>
      </c>
      <c r="H18" s="47" t="str">
        <f>IF(ISNUMBER(MATCH($C18,'[1]Scheduling Worksheet'!$F$1:$F$65536,0)),VLOOKUP($C18,'[1]Scheduling Worksheet'!$F$1:$X$65536,19,FALSE),"")</f>
        <v/>
      </c>
      <c r="I18" s="48" t="str">
        <f>IF(ISNUMBER(MATCH($C18,'[1]Scheduling Worksheet'!$G$1:$G$65536,0)),VLOOKUP($C18,'[1]Scheduling Worksheet'!$G$1:$X$65536,17,FALSE),"")</f>
        <v/>
      </c>
      <c r="J18" s="47" t="str">
        <f>IF(ISNUMBER(MATCH($C18,'[1]Scheduling Worksheet'!$H$1:$H$65536,0)),VLOOKUP($C18,'[1]Scheduling Worksheet'!$H$1:$X$65536,16,FALSE),"")</f>
        <v/>
      </c>
      <c r="K18" s="47" t="str">
        <f>IF(ISNUMBER(MATCH($C18,'[1]Scheduling Worksheet'!$I$1:$I$65536,0)),VLOOKUP($C18,'[1]Scheduling Worksheet'!$I$1:$X$65536,15,FALSE),"")</f>
        <v/>
      </c>
      <c r="L18" s="47" t="str">
        <f>IF(ISNUMBER(MATCH($C18,'[1]Scheduling Worksheet'!$J$1:$J$65536,0)),VLOOKUP($C18,'[1]Scheduling Worksheet'!$J$1:$X$65536,14,FALSE),"")</f>
        <v/>
      </c>
      <c r="M18" s="47" t="str">
        <f>IF(ISNUMBER(MATCH($C18,'[1]Scheduling Worksheet'!$K$1:$K$65536,0)),VLOOKUP($C18,'[1]Scheduling Worksheet'!$K$1:$X$65536,13,FALSE),"")</f>
        <v/>
      </c>
      <c r="N18" s="102"/>
      <c r="O18" s="49"/>
      <c r="P18" s="50"/>
      <c r="Q18" s="43" t="str">
        <f t="shared" si="7"/>
        <v>11:15,</v>
      </c>
      <c r="R18" s="9" t="str">
        <f t="shared" si="8"/>
        <v>Sanchez-Navarro, Quita</v>
      </c>
      <c r="S18" s="54" t="str">
        <f>IF(ISNUMBER(MATCH($C18,'[1]Scheduling Worksheet'!$L$1:$L$65536,0)),VLOOKUP($C18,'[1]Scheduling Worksheet'!$L$1:$X$65536,12,FALSE),"")</f>
        <v/>
      </c>
      <c r="T18" s="47" t="str">
        <f>IF(ISNUMBER(MATCH($C18,'[1]Scheduling Worksheet'!$M$1:$M$65536,0)),VLOOKUP($C18,'[1]Scheduling Worksheet'!$M$1:$X$65536,11,FALSE),"")</f>
        <v>11:15-Lector</v>
      </c>
      <c r="U18" s="47" t="str">
        <f>IF(ISNUMBER(MATCH($C18,'[1]Scheduling Worksheet'!$N$1:$N$65536,0)),VLOOKUP($C18,'[1]Scheduling Worksheet'!$N$1:$X$65536,10,FALSE),"")</f>
        <v/>
      </c>
      <c r="V18" s="47" t="str">
        <f>IF(ISNUMBER(MATCH($C18,'[1]Scheduling Worksheet'!$O$1:$O$65536,0)),VLOOKUP($C18,'[1]Scheduling Worksheet'!$O$1:$X$65536,9,FALSE),"")</f>
        <v/>
      </c>
      <c r="W18" s="51" t="str">
        <f>IF(ISNUMBER(MATCH($C18,'[1]Scheduling Worksheet'!$P$1:$P$65536,0)),VLOOKUP($C18,'[1]Scheduling Worksheet'!$P$1:$X$65536,8,FALSE),"")</f>
        <v/>
      </c>
      <c r="X18" s="51" t="str">
        <f>IF(ISNUMBER(MATCH($C18,'[1]Scheduling Worksheet'!$Q$1:$Q$65536,0)),VLOOKUP($C18,'[1]Scheduling Worksheet'!$Q$1:$X$65536,7,FALSE),"")</f>
        <v/>
      </c>
      <c r="Y18" s="47" t="str">
        <f>IF(ISNUMBER(MATCH($C18,'[1]Scheduling Worksheet'!$R$1:$R$65536,0)),VLOOKUP($C18,'[1]Scheduling Worksheet'!$R$1:$X$65536,6,FALSE),"")</f>
        <v/>
      </c>
      <c r="Z18" s="47" t="str">
        <f>IF(ISNUMBER(MATCH($C18,'[1]Scheduling Worksheet'!$S$1:$S$65536,0)),VLOOKUP($C18,'[1]Scheduling Worksheet'!$S$1:$X$65536,5,FALSE),"")</f>
        <v/>
      </c>
      <c r="AA18" s="47" t="str">
        <f>IF(ISNUMBER(MATCH($C18,'[1]Scheduling Worksheet'!$T$1:$T$65536,0)),VLOOKUP($C18,'[1]Scheduling Worksheet'!$T$1:$X$65536,4,FALSE),"")</f>
        <v/>
      </c>
      <c r="AB18" s="47" t="str">
        <f>IF(ISNUMBER(MATCH($C18,'[1]Scheduling Worksheet'!$U$1:$U$65536,0)),VLOOKUP($C18,'[1]Scheduling Worksheet'!$U$1:$X$65536,3,FALSE),"")</f>
        <v/>
      </c>
      <c r="AC18" s="53" t="str">
        <f>IF(ISNUMBER(MATCH($C18,'[1]Scheduling Worksheet'!$V$1:$V$65536,0)),VLOOKUP($C18,'[1]Scheduling Worksheet'!$V$1:$X$65536,3,FALSE),"")</f>
        <v/>
      </c>
      <c r="AD18" s="18"/>
      <c r="AE18" s="33"/>
      <c r="AF18" s="25" t="str">
        <f t="shared" si="9"/>
        <v>Sanchez-Navarro, Quita</v>
      </c>
      <c r="AG18" s="51" t="str">
        <f t="shared" si="10"/>
        <v>11:15,</v>
      </c>
      <c r="AH18" s="43" t="str">
        <f>IF(ISNUMBER(MATCH($C18,[2]LECTORS!$D$1:$D$65546,0)),VLOOKUP($C18,[2]LECTORS!$D$1:$Q$65546,7,FALSE),"")</f>
        <v>512-750-5419</v>
      </c>
      <c r="AI18" s="26" t="s">
        <v>67</v>
      </c>
      <c r="AJ18" s="27" t="s">
        <v>45</v>
      </c>
      <c r="AK18" s="16">
        <f t="shared" si="11"/>
        <v>2</v>
      </c>
      <c r="AL18" s="14">
        <f>IF(ISNUMBER(MATCH($C18,[2]LECTORS!$D$1:$D$65546,0)),VLOOKUP($C18,[2]LECTORS!$D$1:$Q$65546,12,FALSE),"")</f>
        <v>3</v>
      </c>
      <c r="AM18" s="16">
        <f t="shared" si="12"/>
        <v>2</v>
      </c>
      <c r="AN18" s="13" t="str">
        <f>IF(ISNUMBER(MATCH($C18,[2]LECTORS!$D$1:$D$65546,0)),VLOOKUP($C18,[2]LECTORS!$D$1:$S$65546,14,FALSE),"")</f>
        <v>EM</v>
      </c>
      <c r="AO18" s="14" t="str">
        <f>IF(ISNUMBER(MATCH($C18,[2]LECTORS!$D$1:$D$65546,0)),VLOOKUP($C18,[2]LECTORS!$D$1:$S$65546,15,FALSE),"")</f>
        <v>Only schedule as lector. 2012-04</v>
      </c>
      <c r="AP18" s="14">
        <f>IF(ISNUMBER(MATCH($C18,[2]LECTORS!$D$1:$D$65546,0)),VLOOKUP($C18,[2]LECTORS!$D$1:$S$65546,16,FALSE),"")</f>
        <v>0</v>
      </c>
      <c r="AQ18" s="14" t="str">
        <f>IF(ISNUMBER(MATCH($C18,[2]LECTORS!$D$1:$D$65546,0)),VLOOKUP($C18,[2]LECTORS!$D$1:$Q$65546,6,FALSE),"")</f>
        <v>qsancheznavarro@gmail.com</v>
      </c>
      <c r="AR18" s="2"/>
      <c r="AS18" s="2"/>
      <c r="BA18" s="4" t="str">
        <f t="shared" si="13"/>
        <v>11:15,</v>
      </c>
    </row>
    <row r="19" spans="1:84" s="4" customFormat="1" ht="19.95" customHeight="1" x14ac:dyDescent="0.25">
      <c r="A19" s="76"/>
      <c r="B19" s="63" t="str">
        <f>IF(ISNUMBER(MATCH($C19,[2]LECTORS!$D$1:$D$65546,0)),VLOOKUP($C19,[2]LECTORS!$D$1:$Q$65546,11,FALSE),"")</f>
        <v>11:15,</v>
      </c>
      <c r="C19" s="101" t="s">
        <v>79</v>
      </c>
      <c r="D19" s="103" t="str">
        <f>IF(ISNUMBER(MATCH($C19,'[1]Scheduling Worksheet'!$B$1:$B$65536,0)),VLOOKUP($C19,'[1]Scheduling Worksheet'!$B$1:$X$65536,22,FALSE),"")</f>
        <v/>
      </c>
      <c r="E19" s="48" t="str">
        <f>IF(ISNUMBER(MATCH($C19,'[1]Scheduling Worksheet'!$C$1:$C$65536,0)),VLOOKUP($C19,'[1]Scheduling Worksheet'!$C$1:$X$65536,21,FALSE),"")</f>
        <v/>
      </c>
      <c r="F19" s="48" t="str">
        <f>IF(ISNUMBER(MATCH($C19,'[1]Scheduling Worksheet'!$D$1:$D$65536,0)),VLOOKUP($C19,'[1]Scheduling Worksheet'!$D$1:$X$65536,20,FALSE),"")</f>
        <v>11:15-Lector</v>
      </c>
      <c r="G19" s="48" t="str">
        <f>IF(ISNUMBER(MATCH($C19,'[1]Scheduling Worksheet'!$E$1:$E$65536,0)),VLOOKUP($C19,'[1]Scheduling Worksheet'!$E$1:$X$65536,19,FALSE),"")</f>
        <v/>
      </c>
      <c r="H19" s="47" t="str">
        <f>IF(ISNUMBER(MATCH($C19,'[1]Scheduling Worksheet'!$F$1:$F$65536,0)),VLOOKUP($C19,'[1]Scheduling Worksheet'!$F$1:$X$65536,19,FALSE),"")</f>
        <v/>
      </c>
      <c r="I19" s="47" t="str">
        <f>IF(ISNUMBER(MATCH($C19,'[1]Scheduling Worksheet'!$G$1:$G$65536,0)),VLOOKUP($C19,'[1]Scheduling Worksheet'!$G$1:$X$65536,17,FALSE),"")</f>
        <v/>
      </c>
      <c r="J19" s="48" t="str">
        <f>IF(ISNUMBER(MATCH($C19,'[1]Scheduling Worksheet'!$H$1:$H$65536,0)),VLOOKUP($C19,'[1]Scheduling Worksheet'!$H$1:$X$65536,16,FALSE),"")</f>
        <v/>
      </c>
      <c r="K19" s="48" t="str">
        <f>IF(ISNUMBER(MATCH($C19,'[1]Scheduling Worksheet'!$I$1:$I$65536,0)),VLOOKUP($C19,'[1]Scheduling Worksheet'!$I$1:$X$65536,15,FALSE),"")</f>
        <v/>
      </c>
      <c r="L19" s="48" t="str">
        <f>IF(ISNUMBER(MATCH($C19,'[1]Scheduling Worksheet'!$J$1:$J$65536,0)),VLOOKUP($C19,'[1]Scheduling Worksheet'!$J$1:$X$65536,14,FALSE),"")</f>
        <v/>
      </c>
      <c r="M19" s="48" t="str">
        <f>IF(ISNUMBER(MATCH($C19,'[1]Scheduling Worksheet'!$K$1:$K$65536,0)),VLOOKUP($C19,'[1]Scheduling Worksheet'!$K$1:$X$65536,13,FALSE),"")</f>
        <v>11:15-Lector</v>
      </c>
      <c r="N19" s="102"/>
      <c r="O19" s="49"/>
      <c r="P19" s="50"/>
      <c r="Q19" s="43" t="str">
        <f t="shared" si="7"/>
        <v>11:15,</v>
      </c>
      <c r="R19" s="9" t="str">
        <f t="shared" si="8"/>
        <v>Truong, Kathy</v>
      </c>
      <c r="S19" s="54" t="str">
        <f>IF(ISNUMBER(MATCH($C19,'[1]Scheduling Worksheet'!$L$1:$L$65536,0)),VLOOKUP($C19,'[1]Scheduling Worksheet'!$L$1:$X$65536,12,FALSE),"")</f>
        <v/>
      </c>
      <c r="T19" s="47" t="str">
        <f>IF(ISNUMBER(MATCH($C19,'[1]Scheduling Worksheet'!$M$1:$M$65536,0)),VLOOKUP($C19,'[1]Scheduling Worksheet'!$M$1:$X$65536,11,FALSE),"")</f>
        <v/>
      </c>
      <c r="U19" s="48" t="str">
        <f>IF(ISNUMBER(MATCH($C19,'[1]Scheduling Worksheet'!$N$1:$N$65536,0)),VLOOKUP($C19,'[1]Scheduling Worksheet'!$N$1:$X$65536,10,FALSE),"")</f>
        <v/>
      </c>
      <c r="V19" s="47" t="str">
        <f>IF(ISNUMBER(MATCH($C19,'[1]Scheduling Worksheet'!$O$1:$O$65536,0)),VLOOKUP($C19,'[1]Scheduling Worksheet'!$O$1:$X$65536,9,FALSE),"")</f>
        <v/>
      </c>
      <c r="W19" s="64" t="str">
        <f>IF(ISNUMBER(MATCH($C19,'[1]Scheduling Worksheet'!$P$1:$P$65536,0)),VLOOKUP($C19,'[1]Scheduling Worksheet'!$P$1:$X$65536,8,FALSE),"")</f>
        <v/>
      </c>
      <c r="X19" s="51" t="str">
        <f>IF(ISNUMBER(MATCH($C19,'[1]Scheduling Worksheet'!$Q$1:$Q$65536,0)),VLOOKUP($C19,'[1]Scheduling Worksheet'!$Q$1:$X$65536,7,FALSE),"")</f>
        <v/>
      </c>
      <c r="Y19" s="47" t="str">
        <f>IF(ISNUMBER(MATCH($C19,'[1]Scheduling Worksheet'!$R$1:$R$65536,0)),VLOOKUP($C19,'[1]Scheduling Worksheet'!$R$1:$X$65536,6,FALSE),"")</f>
        <v/>
      </c>
      <c r="Z19" s="47" t="str">
        <f>IF(ISNUMBER(MATCH($C19,'[1]Scheduling Worksheet'!$S$1:$S$65536,0)),VLOOKUP($C19,'[1]Scheduling Worksheet'!$S$1:$X$65536,5,FALSE),"")</f>
        <v/>
      </c>
      <c r="AA19" s="47" t="str">
        <f>IF(ISNUMBER(MATCH($C19,'[1]Scheduling Worksheet'!$T$1:$T$65536,0)),VLOOKUP($C19,'[1]Scheduling Worksheet'!$T$1:$X$65536,4,FALSE),"")</f>
        <v/>
      </c>
      <c r="AB19" s="47" t="str">
        <f>IF(ISNUMBER(MATCH($C19,'[1]Scheduling Worksheet'!$U$1:$U$65536,0)),VLOOKUP($C19,'[1]Scheduling Worksheet'!$U$1:$X$65536,3,FALSE),"")</f>
        <v/>
      </c>
      <c r="AC19" s="53" t="str">
        <f>IF(ISNUMBER(MATCH($C19,'[1]Scheduling Worksheet'!$V$1:$V$65536,0)),VLOOKUP($C19,'[1]Scheduling Worksheet'!$V$1:$X$65536,3,FALSE),"")</f>
        <v/>
      </c>
      <c r="AD19" s="18"/>
      <c r="AE19" s="33"/>
      <c r="AF19" s="25" t="str">
        <f t="shared" si="9"/>
        <v>Truong, Kathy</v>
      </c>
      <c r="AG19" s="51" t="str">
        <f t="shared" si="10"/>
        <v>11:15,</v>
      </c>
      <c r="AH19" s="43" t="str">
        <f>IF(ISNUMBER(MATCH($C19,[2]LECTORS!$D$1:$D$65546,0)),VLOOKUP($C19,[2]LECTORS!$D$1:$Q$65546,7,FALSE),"")</f>
        <v>316-308-1882</v>
      </c>
      <c r="AI19" s="26" t="str">
        <f>IF($AJ19="y",IF(ISNUMBER(MATCH($C19,[2]LECTORS!$D$1:$D$65546,0)),VLOOKUP($C19,[2]LECTORS!$D$1:$Q$65546,6,FALSE),""),"")</f>
        <v>ktruong.yvy@gmail.com</v>
      </c>
      <c r="AJ19" s="27" t="s">
        <v>45</v>
      </c>
      <c r="AK19" s="16">
        <f t="shared" si="11"/>
        <v>2</v>
      </c>
      <c r="AL19" s="14" t="str">
        <f>IF(ISNUMBER(MATCH($C19,[2]LECTORS!$D$1:$D$65546,0)),VLOOKUP($C19,[2]LECTORS!$D$1:$Q$65546,12,FALSE),"")</f>
        <v>s</v>
      </c>
      <c r="AM19" s="16">
        <f t="shared" si="12"/>
        <v>2</v>
      </c>
      <c r="AN19" s="13">
        <f>IF(ISNUMBER(MATCH($C19,[2]LECTORS!$D$1:$D$65546,0)),VLOOKUP($C19,[2]LECTORS!$D$1:$S$65546,14,FALSE),"")</f>
        <v>0</v>
      </c>
      <c r="AO19" s="14">
        <f>IF(ISNUMBER(MATCH($C19,[2]LECTORS!$D$1:$D$65546,0)),VLOOKUP($C19,[2]LECTORS!$D$1:$S$65546,15,FALSE),"")</f>
        <v>0</v>
      </c>
      <c r="AP19" s="14">
        <f>IF(ISNUMBER(MATCH($C19,[2]LECTORS!$D$1:$D$65546,0)),VLOOKUP($C19,[2]LECTORS!$D$1:$S$65546,16,FALSE),"")</f>
        <v>0</v>
      </c>
      <c r="AQ19" s="14" t="str">
        <f>IF(ISNUMBER(MATCH($C19,[2]LECTORS!$D$1:$D$65546,0)),VLOOKUP($C19,[2]LECTORS!$D$1:$Q$65546,6,FALSE),"")</f>
        <v>ktruong.yvy@gmail.com</v>
      </c>
      <c r="AR19" s="2"/>
      <c r="AS19" s="2"/>
      <c r="BA19" s="4" t="str">
        <f t="shared" si="13"/>
        <v>LEC</v>
      </c>
    </row>
    <row r="20" spans="1:84" s="4" customFormat="1" ht="19.95" customHeight="1" x14ac:dyDescent="0.25">
      <c r="A20" s="76"/>
      <c r="B20" s="63" t="str">
        <f>IF(ISNUMBER(MATCH($C20,[2]LECTORS!$D$1:$D$65546,0)),VLOOKUP($C20,[2]LECTORS!$D$1:$Q$65546,11,FALSE),"")</f>
        <v>11:15,</v>
      </c>
      <c r="C20" s="14" t="s">
        <v>43</v>
      </c>
      <c r="D20" s="103" t="str">
        <f>IF(ISNUMBER(MATCH($C20,'[1]Scheduling Worksheet'!$B$1:$B$65536,0)),VLOOKUP($C20,'[1]Scheduling Worksheet'!$B$1:$X$65536,22,FALSE),"")</f>
        <v/>
      </c>
      <c r="E20" s="47" t="str">
        <f>IF(ISNUMBER(MATCH($C20,'[1]Scheduling Worksheet'!$C$1:$C$65536,0)),VLOOKUP($C20,'[1]Scheduling Worksheet'!$C$1:$X$65536,21,FALSE),"")</f>
        <v/>
      </c>
      <c r="F20" s="47" t="str">
        <f>IF(ISNUMBER(MATCH($C20,'[1]Scheduling Worksheet'!$D$1:$D$65536,0)),VLOOKUP($C20,'[1]Scheduling Worksheet'!$D$1:$X$65536,20,FALSE),"")</f>
        <v/>
      </c>
      <c r="G20" s="47" t="str">
        <f>IF(ISNUMBER(MATCH($C20,'[1]Scheduling Worksheet'!$E$1:$E$65536,0)),VLOOKUP($C20,'[1]Scheduling Worksheet'!$E$1:$X$65536,19,FALSE),"")</f>
        <v/>
      </c>
      <c r="H20" s="48" t="str">
        <f>IF(ISNUMBER(MATCH($C20,'[1]Scheduling Worksheet'!$F$1:$F$65536,0)),VLOOKUP($C20,'[1]Scheduling Worksheet'!$F$1:$X$65536,19,FALSE),"")</f>
        <v/>
      </c>
      <c r="I20" s="47" t="str">
        <f>IF(ISNUMBER(MATCH($C20,'[1]Scheduling Worksheet'!$G$1:$G$65536,0)),VLOOKUP($C20,'[1]Scheduling Worksheet'!$G$1:$X$65536,17,FALSE),"")</f>
        <v/>
      </c>
      <c r="J20" s="47" t="str">
        <f>IF(ISNUMBER(MATCH($C20,'[1]Scheduling Worksheet'!$H$1:$H$65536,0)),VLOOKUP($C20,'[1]Scheduling Worksheet'!$H$1:$X$65536,16,FALSE),"")</f>
        <v>11:15-Lector</v>
      </c>
      <c r="K20" s="47" t="str">
        <f>IF(ISNUMBER(MATCH($C20,'[1]Scheduling Worksheet'!$I$1:$I$65536,0)),VLOOKUP($C20,'[1]Scheduling Worksheet'!$I$1:$X$65536,15,FALSE),"")</f>
        <v/>
      </c>
      <c r="L20" s="47" t="str">
        <f>IF(ISNUMBER(MATCH($C20,'[1]Scheduling Worksheet'!$J$1:$J$65536,0)),VLOOKUP($C20,'[1]Scheduling Worksheet'!$J$1:$X$65536,14,FALSE),"")</f>
        <v/>
      </c>
      <c r="M20" s="47" t="str">
        <f>IF(ISNUMBER(MATCH($C20,'[1]Scheduling Worksheet'!$K$1:$K$65536,0)),VLOOKUP($C20,'[1]Scheduling Worksheet'!$K$1:$X$65536,13,FALSE),"")</f>
        <v/>
      </c>
      <c r="N20" s="102"/>
      <c r="O20" s="49"/>
      <c r="P20" s="50"/>
      <c r="Q20" s="43" t="str">
        <f t="shared" si="7"/>
        <v>11:15,</v>
      </c>
      <c r="R20" s="9" t="str">
        <f t="shared" si="8"/>
        <v>Vasquez, Deloise</v>
      </c>
      <c r="S20" s="54" t="str">
        <f>IF(ISNUMBER(MATCH($C20,'[1]Scheduling Worksheet'!$L$1:$L$65536,0)),VLOOKUP($C20,'[1]Scheduling Worksheet'!$L$1:$X$65536,12,FALSE),"")</f>
        <v/>
      </c>
      <c r="T20" s="47" t="str">
        <f>IF(ISNUMBER(MATCH($C20,'[1]Scheduling Worksheet'!$M$1:$M$65536,0)),VLOOKUP($C20,'[1]Scheduling Worksheet'!$M$1:$X$65536,11,FALSE),"")</f>
        <v/>
      </c>
      <c r="U20" s="47" t="str">
        <f>IF(ISNUMBER(MATCH($C20,'[1]Scheduling Worksheet'!$N$1:$N$65536,0)),VLOOKUP($C20,'[1]Scheduling Worksheet'!$N$1:$X$65536,10,FALSE),"")</f>
        <v/>
      </c>
      <c r="V20" s="48" t="str">
        <f>IF(ISNUMBER(MATCH($C20,'[1]Scheduling Worksheet'!$O$1:$O$65536,0)),VLOOKUP($C20,'[1]Scheduling Worksheet'!$O$1:$X$65536,9,FALSE),"")</f>
        <v/>
      </c>
      <c r="W20" s="51" t="str">
        <f>IF(ISNUMBER(MATCH($C20,'[1]Scheduling Worksheet'!$P$1:$P$65536,0)),VLOOKUP($C20,'[1]Scheduling Worksheet'!$P$1:$X$65536,8,FALSE),"")</f>
        <v>11:15-Lector</v>
      </c>
      <c r="X20" s="51" t="str">
        <f>IF(ISNUMBER(MATCH($C20,'[1]Scheduling Worksheet'!$Q$1:$Q$65536,0)),VLOOKUP($C20,'[1]Scheduling Worksheet'!$Q$1:$X$65536,7,FALSE),"")</f>
        <v/>
      </c>
      <c r="Y20" s="47" t="str">
        <f>IF(ISNUMBER(MATCH($C20,'[1]Scheduling Worksheet'!$R$1:$R$65536,0)),VLOOKUP($C20,'[1]Scheduling Worksheet'!$R$1:$X$65536,6,FALSE),"")</f>
        <v/>
      </c>
      <c r="Z20" s="47" t="str">
        <f>IF(ISNUMBER(MATCH($C20,'[1]Scheduling Worksheet'!$S$1:$S$65536,0)),VLOOKUP($C20,'[1]Scheduling Worksheet'!$S$1:$X$65536,5,FALSE),"")</f>
        <v/>
      </c>
      <c r="AA20" s="47" t="str">
        <f>IF(ISNUMBER(MATCH($C20,'[1]Scheduling Worksheet'!$T$1:$T$65536,0)),VLOOKUP($C20,'[1]Scheduling Worksheet'!$T$1:$X$65536,4,FALSE),"")</f>
        <v/>
      </c>
      <c r="AB20" s="47" t="str">
        <f>IF(ISNUMBER(MATCH($C20,'[1]Scheduling Worksheet'!$U$1:$U$65536,0)),VLOOKUP($C20,'[1]Scheduling Worksheet'!$U$1:$X$65536,3,FALSE),"")</f>
        <v/>
      </c>
      <c r="AC20" s="53" t="str">
        <f>IF(ISNUMBER(MATCH($C20,'[1]Scheduling Worksheet'!$V$1:$V$65536,0)),VLOOKUP($C20,'[1]Scheduling Worksheet'!$V$1:$X$65536,3,FALSE),"")</f>
        <v/>
      </c>
      <c r="AD20" s="18"/>
      <c r="AE20" s="33"/>
      <c r="AF20" s="25" t="str">
        <f t="shared" si="9"/>
        <v>Vasquez, Deloise</v>
      </c>
      <c r="AG20" s="51" t="str">
        <f t="shared" si="10"/>
        <v>11:15,</v>
      </c>
      <c r="AH20" s="43" t="str">
        <f>IF(ISNUMBER(MATCH($C20,[2]LECTORS!$D$1:$D$65546,0)),VLOOKUP($C20,[2]LECTORS!$D$1:$Q$65546,7,FALSE),"")</f>
        <v>512-835-5821</v>
      </c>
      <c r="AI20" s="26" t="str">
        <f>IF($AJ20="y",IF(ISNUMBER(MATCH($C20,[2]LECTORS!$D$1:$D$65546,0)),VLOOKUP($C20,[2]LECTORS!$D$1:$Q$65546,6,FALSE),""),"")</f>
        <v>DVasquez12@earthlink.net</v>
      </c>
      <c r="AJ20" s="27" t="s">
        <v>45</v>
      </c>
      <c r="AK20" s="16">
        <f t="shared" si="11"/>
        <v>2</v>
      </c>
      <c r="AL20" s="14">
        <f>IF(ISNUMBER(MATCH($C20,[2]LECTORS!$D$1:$D$65546,0)),VLOOKUP($C20,[2]LECTORS!$D$1:$Q$65546,12,FALSE),"")</f>
        <v>8</v>
      </c>
      <c r="AM20" s="16">
        <f t="shared" si="12"/>
        <v>2</v>
      </c>
      <c r="AN20" s="13">
        <f>IF(ISNUMBER(MATCH($C20,[2]LECTORS!$D$1:$D$65546,0)),VLOOKUP($C20,[2]LECTORS!$D$1:$S$65546,14,FALSE),"")</f>
        <v>0</v>
      </c>
      <c r="AO20" s="14" t="str">
        <f>IF(ISNUMBER(MATCH($C20,[2]LECTORS!$D$1:$D$65546,0)),VLOOKUP($C20,[2]LECTORS!$D$1:$S$65546,15,FALSE),"")</f>
        <v>Schedul;e with husband Ev Lunning</v>
      </c>
      <c r="AP20" s="14">
        <f>IF(ISNUMBER(MATCH($C20,[2]LECTORS!$D$1:$D$65546,0)),VLOOKUP($C20,[2]LECTORS!$D$1:$S$65546,16,FALSE),"")</f>
        <v>0</v>
      </c>
      <c r="AQ20" s="14" t="str">
        <f>IF(ISNUMBER(MATCH($C20,[2]LECTORS!$D$1:$D$65546,0)),VLOOKUP($C20,[2]LECTORS!$D$1:$Q$65546,6,FALSE),"")</f>
        <v>DVasquez12@earthlink.net</v>
      </c>
      <c r="AR20" s="2"/>
      <c r="AS20" s="2"/>
      <c r="BA20" s="4" t="str">
        <f t="shared" si="13"/>
        <v>LEC</v>
      </c>
    </row>
    <row r="21" spans="1:84" s="4" customFormat="1" ht="19.95" customHeight="1" x14ac:dyDescent="0.25">
      <c r="A21" s="76"/>
      <c r="B21" s="63" t="str">
        <f>IF(ISNUMBER(MATCH($C21,[2]LECTORS!$D$1:$D$65546,0)),VLOOKUP($C21,[2]LECTORS!$D$1:$Q$65546,11,FALSE),"")</f>
        <v>11:15, 5</v>
      </c>
      <c r="C21" s="99" t="s">
        <v>1</v>
      </c>
      <c r="D21" s="103" t="str">
        <f>IF(ISNUMBER(MATCH($C21,'[1]Scheduling Worksheet'!$B$1:$B$65536,0)),VLOOKUP($C21,'[1]Scheduling Worksheet'!$B$1:$X$65536,22,FALSE),"")</f>
        <v/>
      </c>
      <c r="E21" s="47" t="str">
        <f>IF(ISNUMBER(MATCH($C21,'[1]Scheduling Worksheet'!$C$1:$C$65536,0)),VLOOKUP($C21,'[1]Scheduling Worksheet'!$C$1:$X$65536,21,FALSE),"")</f>
        <v>11:15-Lector</v>
      </c>
      <c r="F21" s="48" t="str">
        <f>IF(ISNUMBER(MATCH($C21,'[1]Scheduling Worksheet'!$D$1:$D$65536,0)),VLOOKUP($C21,'[1]Scheduling Worksheet'!$D$1:$X$65536,20,FALSE),"")</f>
        <v/>
      </c>
      <c r="G21" s="48" t="str">
        <f>IF(ISNUMBER(MATCH($C21,'[1]Scheduling Worksheet'!$E$1:$E$65536,0)),VLOOKUP($C21,'[1]Scheduling Worksheet'!$E$1:$X$65536,19,FALSE),"")</f>
        <v/>
      </c>
      <c r="H21" s="64" t="str">
        <f>IF(ISNUMBER(MATCH($C21,'[1]Scheduling Worksheet'!$F$1:$F$65536,0)),VLOOKUP($C21,'[1]Scheduling Worksheet'!$F$1:$X$65536,19,FALSE),"")</f>
        <v/>
      </c>
      <c r="I21" s="48" t="str">
        <f>IF(ISNUMBER(MATCH($C21,'[1]Scheduling Worksheet'!$G$1:$G$65536,0)),VLOOKUP($C21,'[1]Scheduling Worksheet'!$G$1:$X$65536,17,FALSE),"")</f>
        <v/>
      </c>
      <c r="J21" s="48" t="str">
        <f>IF(ISNUMBER(MATCH($C21,'[1]Scheduling Worksheet'!$H$1:$H$65536,0)),VLOOKUP($C21,'[1]Scheduling Worksheet'!$H$1:$X$65536,16,FALSE),"")</f>
        <v/>
      </c>
      <c r="K21" s="48" t="str">
        <f>IF(ISNUMBER(MATCH($C21,'[1]Scheduling Worksheet'!$I$1:$I$65536,0)),VLOOKUP($C21,'[1]Scheduling Worksheet'!$I$1:$X$65536,15,FALSE),"")</f>
        <v/>
      </c>
      <c r="L21" s="47" t="str">
        <f>IF(ISNUMBER(MATCH($C21,'[1]Scheduling Worksheet'!$J$1:$J$65536,0)),VLOOKUP($C21,'[1]Scheduling Worksheet'!$J$1:$X$65536,14,FALSE),"")</f>
        <v/>
      </c>
      <c r="M21" s="48" t="str">
        <f>IF(ISNUMBER(MATCH($C21,'[1]Scheduling Worksheet'!$K$1:$K$65536,0)),VLOOKUP($C21,'[1]Scheduling Worksheet'!$K$1:$X$65536,13,FALSE),"")</f>
        <v/>
      </c>
      <c r="N21" s="102"/>
      <c r="O21" s="49"/>
      <c r="P21" s="50"/>
      <c r="Q21" s="43" t="str">
        <f t="shared" si="7"/>
        <v>11:15, 5</v>
      </c>
      <c r="R21" s="9" t="str">
        <f t="shared" si="8"/>
        <v>Alba, Theresa Ann</v>
      </c>
      <c r="S21" s="54" t="str">
        <f>IF(ISNUMBER(MATCH($C21,'[1]Scheduling Worksheet'!$L$1:$L$65536,0)),VLOOKUP($C21,'[1]Scheduling Worksheet'!$L$1:$X$65536,12,FALSE),"")</f>
        <v/>
      </c>
      <c r="T21" s="48" t="str">
        <f>IF(ISNUMBER(MATCH($C21,'[1]Scheduling Worksheet'!$M$1:$M$65536,0)),VLOOKUP($C21,'[1]Scheduling Worksheet'!$M$1:$X$65536,11,FALSE),"")</f>
        <v/>
      </c>
      <c r="U21" s="48" t="str">
        <f>IF(ISNUMBER(MATCH($C21,'[1]Scheduling Worksheet'!$N$1:$N$65536,0)),VLOOKUP($C21,'[1]Scheduling Worksheet'!$N$1:$X$65536,10,FALSE),"")</f>
        <v>11:15-Lector</v>
      </c>
      <c r="V21" s="48" t="str">
        <f>IF(ISNUMBER(MATCH($C21,'[1]Scheduling Worksheet'!$O$1:$O$65536,0)),VLOOKUP($C21,'[1]Scheduling Worksheet'!$O$1:$X$65536,9,FALSE),"")</f>
        <v/>
      </c>
      <c r="W21" s="51" t="str">
        <f>IF(ISNUMBER(MATCH($C21,'[1]Scheduling Worksheet'!$P$1:$P$65536,0)),VLOOKUP($C21,'[1]Scheduling Worksheet'!$P$1:$X$65536,8,FALSE),"")</f>
        <v/>
      </c>
      <c r="X21" s="64" t="str">
        <f>IF(ISNUMBER(MATCH($C21,'[1]Scheduling Worksheet'!$Q$1:$Q$65536,0)),VLOOKUP($C21,'[1]Scheduling Worksheet'!$Q$1:$X$65536,7,FALSE),"")</f>
        <v/>
      </c>
      <c r="Y21" s="48" t="str">
        <f>IF(ISNUMBER(MATCH($C21,'[1]Scheduling Worksheet'!$R$1:$R$65536,0)),VLOOKUP($C21,'[1]Scheduling Worksheet'!$R$1:$X$65536,6,FALSE),"")</f>
        <v/>
      </c>
      <c r="Z21" s="48" t="str">
        <f>IF(ISNUMBER(MATCH($C21,'[1]Scheduling Worksheet'!$S$1:$S$65536,0)),VLOOKUP($C21,'[1]Scheduling Worksheet'!$S$1:$X$65536,5,FALSE),"")</f>
        <v/>
      </c>
      <c r="AA21" s="48" t="str">
        <f>IF(ISNUMBER(MATCH($C21,'[1]Scheduling Worksheet'!$T$1:$T$65536,0)),VLOOKUP($C21,'[1]Scheduling Worksheet'!$T$1:$X$65536,4,FALSE),"")</f>
        <v/>
      </c>
      <c r="AB21" s="47" t="str">
        <f>IF(ISNUMBER(MATCH($C21,'[1]Scheduling Worksheet'!$U$1:$U$65536,0)),VLOOKUP($C21,'[1]Scheduling Worksheet'!$U$1:$X$65536,3,FALSE),"")</f>
        <v/>
      </c>
      <c r="AC21" s="53" t="str">
        <f>IF(ISNUMBER(MATCH($C21,'[1]Scheduling Worksheet'!$V$1:$V$65536,0)),VLOOKUP($C21,'[1]Scheduling Worksheet'!$V$1:$X$65536,3,FALSE),"")</f>
        <v/>
      </c>
      <c r="AD21" s="18"/>
      <c r="AE21" s="33"/>
      <c r="AF21" s="25" t="str">
        <f t="shared" si="9"/>
        <v>Alba, Theresa Ann</v>
      </c>
      <c r="AG21" s="51" t="str">
        <f t="shared" si="10"/>
        <v>11:15, 5</v>
      </c>
      <c r="AH21" s="43" t="str">
        <f>IF(ISNUMBER(MATCH($C21,[2]LECTORS!$D$1:$D$65546,0)),VLOOKUP($C21,[2]LECTORS!$D$1:$Q$65546,7,FALSE),"")</f>
        <v>512-385-5185</v>
      </c>
      <c r="AI21" s="26" t="str">
        <f>IF($AJ21="y",IF(ISNUMBER(MATCH($C21,[2]LECTORS!$D$1:$D$65546,0)),VLOOKUP($C21,[2]LECTORS!$D$1:$Q$65546,6,FALSE),""),"")</f>
        <v>theresaannalba@yahoo.com</v>
      </c>
      <c r="AJ21" s="27" t="s">
        <v>45</v>
      </c>
      <c r="AK21" s="16">
        <f t="shared" si="11"/>
        <v>2</v>
      </c>
      <c r="AL21" s="14" t="str">
        <f>IF(ISNUMBER(MATCH($C21,[2]LECTORS!$D$1:$D$65546,0)),VLOOKUP($C21,[2]LECTORS!$D$1:$Q$65546,12,FALSE),"")</f>
        <v>8</v>
      </c>
      <c r="AM21" s="16">
        <f t="shared" si="12"/>
        <v>2</v>
      </c>
      <c r="AN21" s="13" t="str">
        <f>IF(ISNUMBER(MATCH($C21,[2]LECTORS!$D$1:$D$65546,0)),VLOOKUP($C21,[2]LECTORS!$D$1:$S$65546,14,FALSE),"")</f>
        <v>EM</v>
      </c>
      <c r="AO21" s="14" t="str">
        <f>IF(ISNUMBER(MATCH($C21,[2]LECTORS!$D$1:$D$65546,0)),VLOOKUP($C21,[2]LECTORS!$D$1:$S$65546,15,FALSE),"")</f>
        <v>Requests Specific Dates to serve at each Ministry.</v>
      </c>
      <c r="AP21" s="14" t="s">
        <v>51</v>
      </c>
      <c r="AQ21" s="14" t="str">
        <f>IF(ISNUMBER(MATCH($C21,[2]LECTORS!$D$1:$D$65546,0)),VLOOKUP($C21,[2]LECTORS!$D$1:$Q$65546,6,FALSE),"")</f>
        <v>theresaannalba@yahoo.com</v>
      </c>
      <c r="AR21" s="2"/>
      <c r="AS21" s="2"/>
      <c r="AZ21" s="4" t="s">
        <v>42</v>
      </c>
      <c r="BA21" s="4" t="str">
        <f t="shared" si="13"/>
        <v>11:15, 5</v>
      </c>
    </row>
    <row r="22" spans="1:84" s="96" customFormat="1" ht="19.95" customHeight="1" x14ac:dyDescent="0.25">
      <c r="A22" s="76"/>
      <c r="B22" s="43" t="str">
        <f>IF(ISNUMBER(MATCH($C22,[2]LECTORS!$D$1:$D$65546,0)),VLOOKUP($C22,[2]LECTORS!$D$1:$Q$65546,11,FALSE),"")</f>
        <v>11:15, 5,</v>
      </c>
      <c r="C22" s="36" t="s">
        <v>66</v>
      </c>
      <c r="D22" s="103" t="str">
        <f>IF(ISNUMBER(MATCH($C22,'[1]Scheduling Worksheet'!$B$1:$B$65536,0)),VLOOKUP($C22,'[1]Scheduling Worksheet'!$B$1:$X$65536,22,FALSE),"")</f>
        <v/>
      </c>
      <c r="E22" s="47" t="str">
        <f>IF(ISNUMBER(MATCH($C22,'[1]Scheduling Worksheet'!$C$1:$C$65536,0)),VLOOKUP($C22,'[1]Scheduling Worksheet'!$C$1:$X$65536,21,FALSE),"")</f>
        <v/>
      </c>
      <c r="F22" s="47" t="str">
        <f>IF(ISNUMBER(MATCH($C22,'[1]Scheduling Worksheet'!$D$1:$D$65536,0)),VLOOKUP($C22,'[1]Scheduling Worksheet'!$D$1:$X$65536,20,FALSE),"")</f>
        <v/>
      </c>
      <c r="G22" s="47" t="str">
        <f>IF(ISNUMBER(MATCH($C22,'[1]Scheduling Worksheet'!$E$1:$E$65536,0)),VLOOKUP($C22,'[1]Scheduling Worksheet'!$E$1:$X$65536,19,FALSE),"")</f>
        <v/>
      </c>
      <c r="H22" s="51" t="str">
        <f>IF(ISNUMBER(MATCH($C22,'[1]Scheduling Worksheet'!$F$1:$F$65536,0)),VLOOKUP($C22,'[1]Scheduling Worksheet'!$F$1:$X$65536,19,FALSE),"")</f>
        <v/>
      </c>
      <c r="I22" s="47" t="str">
        <f>IF(ISNUMBER(MATCH($C22,'[1]Scheduling Worksheet'!$G$1:$G$65536,0)),VLOOKUP($C22,'[1]Scheduling Worksheet'!$G$1:$X$65536,17,FALSE),"")</f>
        <v>11:15-Lector</v>
      </c>
      <c r="J22" s="47" t="str">
        <f>IF(ISNUMBER(MATCH($C22,'[1]Scheduling Worksheet'!$H$1:$H$65536,0)),VLOOKUP($C22,'[1]Scheduling Worksheet'!$H$1:$X$65536,16,FALSE),"")</f>
        <v/>
      </c>
      <c r="K22" s="47" t="str">
        <f>IF(ISNUMBER(MATCH($C22,'[1]Scheduling Worksheet'!$I$1:$I$65536,0)),VLOOKUP($C22,'[1]Scheduling Worksheet'!$I$1:$X$65536,15,FALSE),"")</f>
        <v/>
      </c>
      <c r="L22" s="47" t="str">
        <f>IF(ISNUMBER(MATCH($C22,'[1]Scheduling Worksheet'!$J$1:$J$65536,0)),VLOOKUP($C22,'[1]Scheduling Worksheet'!$J$1:$X$65536,14,FALSE),"")</f>
        <v/>
      </c>
      <c r="M22" s="47" t="str">
        <f>IF(ISNUMBER(MATCH($C22,'[1]Scheduling Worksheet'!$K$1:$K$65536,0)),VLOOKUP($C22,'[1]Scheduling Worksheet'!$K$1:$X$65536,13,FALSE),"")</f>
        <v/>
      </c>
      <c r="N22" s="102"/>
      <c r="O22" s="49"/>
      <c r="P22" s="50"/>
      <c r="Q22" s="43" t="str">
        <f t="shared" si="7"/>
        <v>11:15, 5,</v>
      </c>
      <c r="R22" s="9" t="str">
        <f t="shared" si="8"/>
        <v>Bradley, Mike</v>
      </c>
      <c r="S22" s="54" t="str">
        <f>IF(ISNUMBER(MATCH($C22,'[1]Scheduling Worksheet'!$L$1:$L$65536,0)),VLOOKUP($C22,'[1]Scheduling Worksheet'!$L$1:$X$65536,12,FALSE),"")</f>
        <v/>
      </c>
      <c r="T22" s="47" t="str">
        <f>IF(ISNUMBER(MATCH($C22,'[1]Scheduling Worksheet'!$M$1:$M$65536,0)),VLOOKUP($C22,'[1]Scheduling Worksheet'!$M$1:$X$65536,11,FALSE),"")</f>
        <v>11:15-Lector</v>
      </c>
      <c r="U22" s="47" t="str">
        <f>IF(ISNUMBER(MATCH($C22,'[1]Scheduling Worksheet'!$N$1:$N$65536,0)),VLOOKUP($C22,'[1]Scheduling Worksheet'!$N$1:$X$65536,10,FALSE),"")</f>
        <v/>
      </c>
      <c r="V22" s="47" t="str">
        <f>IF(ISNUMBER(MATCH($C22,'[1]Scheduling Worksheet'!$O$1:$O$65536,0)),VLOOKUP($C22,'[1]Scheduling Worksheet'!$O$1:$X$65536,9,FALSE),"")</f>
        <v/>
      </c>
      <c r="W22" s="51" t="str">
        <f>IF(ISNUMBER(MATCH($C22,'[1]Scheduling Worksheet'!$P$1:$P$65536,0)),VLOOKUP($C22,'[1]Scheduling Worksheet'!$P$1:$X$65536,8,FALSE),"")</f>
        <v/>
      </c>
      <c r="X22" s="51" t="str">
        <f>IF(ISNUMBER(MATCH($C22,'[1]Scheduling Worksheet'!$Q$1:$Q$65536,0)),VLOOKUP($C22,'[1]Scheduling Worksheet'!$Q$1:$X$65536,7,FALSE),"")</f>
        <v/>
      </c>
      <c r="Y22" s="47" t="str">
        <f>IF(ISNUMBER(MATCH($C22,'[1]Scheduling Worksheet'!$R$1:$R$65536,0)),VLOOKUP($C22,'[1]Scheduling Worksheet'!$R$1:$X$65536,6,FALSE),"")</f>
        <v/>
      </c>
      <c r="Z22" s="47" t="str">
        <f>IF(ISNUMBER(MATCH($C22,'[1]Scheduling Worksheet'!$S$1:$S$65536,0)),VLOOKUP($C22,'[1]Scheduling Worksheet'!$S$1:$X$65536,5,FALSE),"")</f>
        <v>11:15-Lector</v>
      </c>
      <c r="AA22" s="47" t="str">
        <f>IF(ISNUMBER(MATCH($C22,'[1]Scheduling Worksheet'!$T$1:$T$65536,0)),VLOOKUP($C22,'[1]Scheduling Worksheet'!$T$1:$X$65536,4,FALSE),"")</f>
        <v/>
      </c>
      <c r="AB22" s="47" t="str">
        <f>IF(ISNUMBER(MATCH($C22,'[1]Scheduling Worksheet'!$U$1:$U$65536,0)),VLOOKUP($C22,'[1]Scheduling Worksheet'!$U$1:$X$65536,3,FALSE),"")</f>
        <v/>
      </c>
      <c r="AC22" s="53" t="str">
        <f>IF(ISNUMBER(MATCH($C22,'[1]Scheduling Worksheet'!$V$1:$V$65536,0)),VLOOKUP($C22,'[1]Scheduling Worksheet'!$V$1:$X$65536,3,FALSE),"")</f>
        <v/>
      </c>
      <c r="AD22" s="18"/>
      <c r="AE22" s="33"/>
      <c r="AF22" s="25" t="str">
        <f t="shared" si="9"/>
        <v>Bradley, Mike</v>
      </c>
      <c r="AG22" s="51" t="str">
        <f t="shared" si="10"/>
        <v>11:15, 5,</v>
      </c>
      <c r="AH22" s="43" t="str">
        <f>IF(ISNUMBER(MATCH($C22,[2]LECTORS!$D$1:$D$65546,0)),VLOOKUP($C22,[2]LECTORS!$D$1:$Q$65546,7,FALSE),"")</f>
        <v>512-413-3789</v>
      </c>
      <c r="AI22" s="26" t="str">
        <f>IF($AJ22="y",IF(ISNUMBER(MATCH($C22,[2]LECTORS!$D$1:$D$65546,0)),VLOOKUP($C22,[2]LECTORS!$D$1:$Q$65546,6,FALSE),""),"")</f>
        <v>michael.t.bradley@gmail.com</v>
      </c>
      <c r="AJ22" s="27" t="s">
        <v>45</v>
      </c>
      <c r="AK22" s="16">
        <f t="shared" si="11"/>
        <v>3</v>
      </c>
      <c r="AL22" s="14" t="str">
        <f>IF(ISNUMBER(MATCH($C22,[2]LECTORS!$D$1:$D$65546,0)),VLOOKUP($C22,[2]LECTORS!$D$1:$Q$65546,12,FALSE),"")</f>
        <v>8</v>
      </c>
      <c r="AM22" s="16">
        <f t="shared" si="12"/>
        <v>3</v>
      </c>
      <c r="AN22" s="13">
        <f>IF(ISNUMBER(MATCH($C22,[2]LECTORS!$D$1:$D$65546,0)),VLOOKUP($C22,[2]LECTORS!$D$1:$S$65546,14,FALSE),"")</f>
        <v>0</v>
      </c>
      <c r="AO22" s="14">
        <f>IF(ISNUMBER(MATCH($C22,[2]LECTORS!$D$1:$D$65546,0)),VLOOKUP($C22,[2]LECTORS!$D$1:$S$65546,15,FALSE),"")</f>
        <v>0</v>
      </c>
      <c r="AP22" s="14" t="str">
        <f>IF(ISNUMBER(MATCH($C22,[2]LECTORS!$D$1:$D$65546,0)),VLOOKUP($C22,[2]LECTORS!$D$1:$S$65546,16,FALSE),"")</f>
        <v>Schedule with son Patrick Bradley</v>
      </c>
      <c r="AQ22" s="14" t="str">
        <f>IF(ISNUMBER(MATCH($C22,[2]LECTORS!$D$1:$D$65546,0)),VLOOKUP($C22,[2]LECTORS!$D$1:$Q$65546,6,FALSE),"")</f>
        <v>michael.t.bradley@gmail.com</v>
      </c>
      <c r="AR22" s="2"/>
      <c r="AS22" s="2"/>
      <c r="AT22" s="4"/>
      <c r="AU22" s="4"/>
      <c r="AV22" s="4"/>
      <c r="AW22" s="4"/>
      <c r="AX22" s="4"/>
      <c r="AY22" s="4"/>
      <c r="AZ22" s="4"/>
      <c r="BA22" s="4" t="str">
        <f t="shared" si="13"/>
        <v>LEC</v>
      </c>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row>
    <row r="23" spans="1:84" s="4" customFormat="1" ht="19.95" customHeight="1" x14ac:dyDescent="0.25">
      <c r="A23" s="76"/>
      <c r="B23" s="63" t="str">
        <f>IF(ISNUMBER(MATCH($C23,[2]LECTORS!$D$1:$D$65546,0)),VLOOKUP($C23,[2]LECTORS!$D$1:$Q$65546,11,FALSE),"")</f>
        <v>11:15, 5,</v>
      </c>
      <c r="C23" s="36" t="s">
        <v>54</v>
      </c>
      <c r="D23" s="103" t="str">
        <f>IF(ISNUMBER(MATCH($C23,'[1]Scheduling Worksheet'!$B$1:$B$65536,0)),VLOOKUP($C23,'[1]Scheduling Worksheet'!$B$1:$X$65536,22,FALSE),"")</f>
        <v/>
      </c>
      <c r="E23" s="47" t="str">
        <f>IF(ISNUMBER(MATCH($C23,'[1]Scheduling Worksheet'!$C$1:$C$65536,0)),VLOOKUP($C23,'[1]Scheduling Worksheet'!$C$1:$X$65536,21,FALSE),"")</f>
        <v/>
      </c>
      <c r="F23" s="47" t="str">
        <f>IF(ISNUMBER(MATCH($C23,'[1]Scheduling Worksheet'!$D$1:$D$65536,0)),VLOOKUP($C23,'[1]Scheduling Worksheet'!$D$1:$X$65536,20,FALSE),"")</f>
        <v>11:15-EM</v>
      </c>
      <c r="G23" s="47" t="str">
        <f>IF(ISNUMBER(MATCH($C23,'[1]Scheduling Worksheet'!$E$1:$E$65536,0)),VLOOKUP($C23,'[1]Scheduling Worksheet'!$E$1:$X$65536,19,FALSE),"")</f>
        <v/>
      </c>
      <c r="H23" s="47" t="str">
        <f>IF(ISNUMBER(MATCH($C23,'[1]Scheduling Worksheet'!$F$1:$F$65536,0)),VLOOKUP($C23,'[1]Scheduling Worksheet'!$F$1:$X$65536,19,FALSE),"")</f>
        <v/>
      </c>
      <c r="I23" s="48" t="str">
        <f>IF(ISNUMBER(MATCH($C23,'[1]Scheduling Worksheet'!$G$1:$G$65536,0)),VLOOKUP($C23,'[1]Scheduling Worksheet'!$G$1:$X$65536,17,FALSE),"")</f>
        <v>11:15-CUP</v>
      </c>
      <c r="J23" s="47" t="str">
        <f>IF(ISNUMBER(MATCH($C23,'[1]Scheduling Worksheet'!$H$1:$H$65536,0)),VLOOKUP($C23,'[1]Scheduling Worksheet'!$H$1:$X$65536,16,FALSE),"")</f>
        <v/>
      </c>
      <c r="K23" s="47" t="str">
        <f>IF(ISNUMBER(MATCH($C23,'[1]Scheduling Worksheet'!$I$1:$I$65536,0)),VLOOKUP($C23,'[1]Scheduling Worksheet'!$I$1:$X$65536,15,FALSE),"")</f>
        <v>11:15-Lector</v>
      </c>
      <c r="L23" s="47" t="str">
        <f>IF(ISNUMBER(MATCH($C23,'[1]Scheduling Worksheet'!$J$1:$J$65536,0)),VLOOKUP($C23,'[1]Scheduling Worksheet'!$J$1:$X$65536,14,FALSE),"")</f>
        <v/>
      </c>
      <c r="M23" s="47" t="str">
        <f>IF(ISNUMBER(MATCH($C23,'[1]Scheduling Worksheet'!$K$1:$K$65536,0)),VLOOKUP($C23,'[1]Scheduling Worksheet'!$K$1:$X$65536,13,FALSE),"")</f>
        <v>11:15-CUP</v>
      </c>
      <c r="N23" s="102"/>
      <c r="O23" s="49"/>
      <c r="P23" s="50"/>
      <c r="Q23" s="43" t="str">
        <f t="shared" si="7"/>
        <v>11:15, 5,</v>
      </c>
      <c r="R23" s="9" t="str">
        <f t="shared" si="8"/>
        <v>Cheatham, Stephanie</v>
      </c>
      <c r="S23" s="54" t="str">
        <f>IF(ISNUMBER(MATCH($C23,'[1]Scheduling Worksheet'!$L$1:$L$65536,0)),VLOOKUP($C23,'[1]Scheduling Worksheet'!$L$1:$X$65536,12,FALSE),"")</f>
        <v/>
      </c>
      <c r="T23" s="47" t="str">
        <f>IF(ISNUMBER(MATCH($C23,'[1]Scheduling Worksheet'!$M$1:$M$65536,0)),VLOOKUP($C23,'[1]Scheduling Worksheet'!$M$1:$X$65536,11,FALSE),"")</f>
        <v>11:15-CUP</v>
      </c>
      <c r="U23" s="47" t="str">
        <f>IF(ISNUMBER(MATCH($C23,'[1]Scheduling Worksheet'!$N$1:$N$65536,0)),VLOOKUP($C23,'[1]Scheduling Worksheet'!$N$1:$X$65536,10,FALSE),"")</f>
        <v/>
      </c>
      <c r="V23" s="48" t="str">
        <f>IF(ISNUMBER(MATCH($C23,'[1]Scheduling Worksheet'!$O$1:$O$65536,0)),VLOOKUP($C23,'[1]Scheduling Worksheet'!$O$1:$X$65536,9,FALSE),"")</f>
        <v>11:15-Lector</v>
      </c>
      <c r="W23" s="51" t="str">
        <f>IF(ISNUMBER(MATCH($C23,'[1]Scheduling Worksheet'!$P$1:$P$65536,0)),VLOOKUP($C23,'[1]Scheduling Worksheet'!$P$1:$X$65536,8,FALSE),"")</f>
        <v/>
      </c>
      <c r="X23" s="51" t="str">
        <f>IF(ISNUMBER(MATCH($C23,'[1]Scheduling Worksheet'!$Q$1:$Q$65536,0)),VLOOKUP($C23,'[1]Scheduling Worksheet'!$Q$1:$X$65536,7,FALSE),"")</f>
        <v>11:15-EM</v>
      </c>
      <c r="Y23" s="47" t="str">
        <f>IF(ISNUMBER(MATCH($C23,'[1]Scheduling Worksheet'!$R$1:$R$65536,0)),VLOOKUP($C23,'[1]Scheduling Worksheet'!$R$1:$X$65536,6,FALSE),"")</f>
        <v/>
      </c>
      <c r="Z23" s="47" t="str">
        <f>IF(ISNUMBER(MATCH($C23,'[1]Scheduling Worksheet'!$S$1:$S$65536,0)),VLOOKUP($C23,'[1]Scheduling Worksheet'!$S$1:$X$65536,5,FALSE),"")</f>
        <v>11:15-CUP</v>
      </c>
      <c r="AA23" s="47" t="str">
        <f>IF(ISNUMBER(MATCH($C23,'[1]Scheduling Worksheet'!$T$1:$T$65536,0)),VLOOKUP($C23,'[1]Scheduling Worksheet'!$T$1:$X$65536,4,FALSE),"")</f>
        <v/>
      </c>
      <c r="AB23" s="47" t="str">
        <f>IF(ISNUMBER(MATCH($C23,'[1]Scheduling Worksheet'!$U$1:$U$65536,0)),VLOOKUP($C23,'[1]Scheduling Worksheet'!$U$1:$X$65536,3,FALSE),"")</f>
        <v/>
      </c>
      <c r="AC23" s="53" t="str">
        <f>IF(ISNUMBER(MATCH($C23,'[1]Scheduling Worksheet'!$V$1:$V$65536,0)),VLOOKUP($C23,'[1]Scheduling Worksheet'!$V$1:$X$65536,3,FALSE),"")</f>
        <v/>
      </c>
      <c r="AD23" s="18"/>
      <c r="AE23" s="33"/>
      <c r="AF23" s="25" t="str">
        <f t="shared" si="9"/>
        <v>Cheatham, Stephanie</v>
      </c>
      <c r="AG23" s="51" t="str">
        <f t="shared" si="10"/>
        <v>11:15, 5,</v>
      </c>
      <c r="AH23" s="43" t="str">
        <f>IF(ISNUMBER(MATCH($C23,[2]LECTORS!$D$1:$D$65546,0)),VLOOKUP($C23,[2]LECTORS!$D$1:$Q$65546,7,FALSE),"")</f>
        <v>512-825-9256</v>
      </c>
      <c r="AI23" s="26" t="str">
        <f>IF($AJ23="y",IF(ISNUMBER(MATCH($C23,[2]LECTORS!$D$1:$D$65546,0)),VLOOKUP($C23,[2]LECTORS!$D$1:$Q$65546,6,FALSE),""),"")</f>
        <v>cheathsm@yahoo.com</v>
      </c>
      <c r="AJ23" s="27" t="s">
        <v>45</v>
      </c>
      <c r="AK23" s="16">
        <f t="shared" si="11"/>
        <v>2</v>
      </c>
      <c r="AL23" s="14">
        <f>IF(ISNUMBER(MATCH($C23,[2]LECTORS!$D$1:$D$65546,0)),VLOOKUP($C23,[2]LECTORS!$D$1:$Q$65546,12,FALSE),"")</f>
        <v>8</v>
      </c>
      <c r="AM23" s="16">
        <f t="shared" si="12"/>
        <v>4</v>
      </c>
      <c r="AN23" s="13" t="str">
        <f>IF(ISNUMBER(MATCH($C23,[2]LECTORS!$D$1:$D$65546,0)),VLOOKUP($C23,[2]LECTORS!$D$1:$S$65546,14,FALSE),"")</f>
        <v>EM SAC</v>
      </c>
      <c r="AO23" s="14" t="s">
        <v>60</v>
      </c>
      <c r="AP23" s="14">
        <f>IF(ISNUMBER(MATCH($C23,[2]LECTORS!$D$1:$D$65546,0)),VLOOKUP($C23,[2]LECTORS!$D$1:$S$65546,16,FALSE),"")</f>
        <v>0</v>
      </c>
      <c r="AQ23" s="14" t="str">
        <f>IF(ISNUMBER(MATCH($C23,[2]LECTORS!$D$1:$D$65546,0)),VLOOKUP($C23,[2]LECTORS!$D$1:$Q$65546,6,FALSE),"")</f>
        <v>cheathsm@yahoo.com</v>
      </c>
      <c r="AR23" s="2"/>
      <c r="AS23" s="2"/>
      <c r="BA23" s="4" t="str">
        <f t="shared" si="13"/>
        <v>LEC</v>
      </c>
    </row>
    <row r="24" spans="1:84" s="4" customFormat="1" ht="19.95" customHeight="1" x14ac:dyDescent="0.25">
      <c r="A24" s="76"/>
      <c r="B24" s="63" t="str">
        <f>IF(ISNUMBER(MATCH($C24,[2]LECTORS!$D$1:$D$65546,0)),VLOOKUP($C24,[2]LECTORS!$D$1:$Q$65546,11,FALSE),"")</f>
        <v>11:15, 9:30</v>
      </c>
      <c r="C24" s="36" t="s">
        <v>7</v>
      </c>
      <c r="D24" s="103" t="str">
        <f>IF(ISNUMBER(MATCH($C24,'[1]Scheduling Worksheet'!$B$1:$B$65536,0)),VLOOKUP($C24,'[1]Scheduling Worksheet'!$B$1:$X$65536,22,FALSE),"")</f>
        <v/>
      </c>
      <c r="E24" s="47" t="str">
        <f>IF(ISNUMBER(MATCH($C24,'[1]Scheduling Worksheet'!$C$1:$C$65536,0)),VLOOKUP($C24,'[1]Scheduling Worksheet'!$C$1:$X$65536,21,FALSE),"")</f>
        <v/>
      </c>
      <c r="F24" s="47" t="str">
        <f>IF(ISNUMBER(MATCH($C24,'[1]Scheduling Worksheet'!$D$1:$D$65536,0)),VLOOKUP($C24,'[1]Scheduling Worksheet'!$D$1:$X$65536,20,FALSE),"")</f>
        <v/>
      </c>
      <c r="G24" s="47" t="str">
        <f>IF(ISNUMBER(MATCH($C24,'[1]Scheduling Worksheet'!$E$1:$E$65536,0)),VLOOKUP($C24,'[1]Scheduling Worksheet'!$E$1:$X$65536,19,FALSE),"")</f>
        <v/>
      </c>
      <c r="H24" s="47" t="str">
        <f>IF(ISNUMBER(MATCH($C24,'[1]Scheduling Worksheet'!$F$1:$F$65536,0)),VLOOKUP($C24,'[1]Scheduling Worksheet'!$F$1:$X$65536,19,FALSE),"")</f>
        <v/>
      </c>
      <c r="I24" s="47" t="str">
        <f>IF(ISNUMBER(MATCH($C24,'[1]Scheduling Worksheet'!$G$1:$G$65536,0)),VLOOKUP($C24,'[1]Scheduling Worksheet'!$G$1:$X$65536,17,FALSE),"")</f>
        <v>11:15-Lector</v>
      </c>
      <c r="J24" s="47" t="str">
        <f>IF(ISNUMBER(MATCH($C24,'[1]Scheduling Worksheet'!$H$1:$H$65536,0)),VLOOKUP($C24,'[1]Scheduling Worksheet'!$H$1:$X$65536,16,FALSE),"")</f>
        <v/>
      </c>
      <c r="K24" s="47" t="str">
        <f>IF(ISNUMBER(MATCH($C24,'[1]Scheduling Worksheet'!$I$1:$I$65536,0)),VLOOKUP($C24,'[1]Scheduling Worksheet'!$I$1:$X$65536,15,FALSE),"")</f>
        <v/>
      </c>
      <c r="L24" s="47" t="str">
        <f>IF(ISNUMBER(MATCH($C24,'[1]Scheduling Worksheet'!$J$1:$J$65536,0)),VLOOKUP($C24,'[1]Scheduling Worksheet'!$J$1:$X$65536,14,FALSE),"")</f>
        <v/>
      </c>
      <c r="M24" s="47" t="str">
        <f>IF(ISNUMBER(MATCH($C24,'[1]Scheduling Worksheet'!$K$1:$K$65536,0)),VLOOKUP($C24,'[1]Scheduling Worksheet'!$K$1:$X$65536,13,FALSE),"")</f>
        <v/>
      </c>
      <c r="N24" s="102"/>
      <c r="O24" s="49"/>
      <c r="P24" s="50"/>
      <c r="Q24" s="43" t="str">
        <f t="shared" si="7"/>
        <v>11:15, 9:30</v>
      </c>
      <c r="R24" s="9" t="str">
        <f t="shared" si="8"/>
        <v>Palmer, Steve</v>
      </c>
      <c r="S24" s="54" t="str">
        <f>IF(ISNUMBER(MATCH($C24,'[1]Scheduling Worksheet'!$L$1:$L$65536,0)),VLOOKUP($C24,'[1]Scheduling Worksheet'!$L$1:$X$65536,12,FALSE),"")</f>
        <v/>
      </c>
      <c r="T24" s="47" t="str">
        <f>IF(ISNUMBER(MATCH($C24,'[1]Scheduling Worksheet'!$M$1:$M$65536,0)),VLOOKUP($C24,'[1]Scheduling Worksheet'!$M$1:$X$65536,11,FALSE),"")</f>
        <v/>
      </c>
      <c r="U24" s="109" t="str">
        <f>IF(ISNUMBER(MATCH($C24,'[1]Scheduling Worksheet'!$N$1:$N$65536,0)),VLOOKUP($C24,'[1]Scheduling Worksheet'!$N$1:$X$65536,10,FALSE),"")</f>
        <v>11:15-Lector</v>
      </c>
      <c r="V24" s="47" t="str">
        <f>IF(ISNUMBER(MATCH($C24,'[1]Scheduling Worksheet'!$O$1:$O$65536,0)),VLOOKUP($C24,'[1]Scheduling Worksheet'!$O$1:$X$65536,9,FALSE),"")</f>
        <v/>
      </c>
      <c r="W24" s="51" t="str">
        <f>IF(ISNUMBER(MATCH($C24,'[1]Scheduling Worksheet'!$P$1:$P$65536,0)),VLOOKUP($C24,'[1]Scheduling Worksheet'!$P$1:$X$65536,8,FALSE),"")</f>
        <v/>
      </c>
      <c r="X24" s="51" t="str">
        <f>IF(ISNUMBER(MATCH($C24,'[1]Scheduling Worksheet'!$Q$1:$Q$65536,0)),VLOOKUP($C24,'[1]Scheduling Worksheet'!$Q$1:$X$65536,7,FALSE),"")</f>
        <v/>
      </c>
      <c r="Y24" s="47" t="str">
        <f>IF(ISNUMBER(MATCH($C24,'[1]Scheduling Worksheet'!$R$1:$R$65536,0)),VLOOKUP($C24,'[1]Scheduling Worksheet'!$R$1:$X$65536,6,FALSE),"")</f>
        <v/>
      </c>
      <c r="Z24" s="47" t="str">
        <f>IF(ISNUMBER(MATCH($C24,'[1]Scheduling Worksheet'!$S$1:$S$65536,0)),VLOOKUP($C24,'[1]Scheduling Worksheet'!$S$1:$X$65536,5,FALSE),"")</f>
        <v/>
      </c>
      <c r="AA24" s="47" t="str">
        <f>IF(ISNUMBER(MATCH($C24,'[1]Scheduling Worksheet'!$T$1:$T$65536,0)),VLOOKUP($C24,'[1]Scheduling Worksheet'!$T$1:$X$65536,4,FALSE),"")</f>
        <v/>
      </c>
      <c r="AB24" s="47" t="str">
        <f>IF(ISNUMBER(MATCH($C24,'[1]Scheduling Worksheet'!$U$1:$U$65536,0)),VLOOKUP($C24,'[1]Scheduling Worksheet'!$U$1:$X$65536,3,FALSE),"")</f>
        <v/>
      </c>
      <c r="AC24" s="53" t="str">
        <f>IF(ISNUMBER(MATCH($C24,'[1]Scheduling Worksheet'!$V$1:$V$65536,0)),VLOOKUP($C24,'[1]Scheduling Worksheet'!$V$1:$X$65536,3,FALSE),"")</f>
        <v/>
      </c>
      <c r="AD24" s="18"/>
      <c r="AE24" s="33"/>
      <c r="AF24" s="25" t="str">
        <f t="shared" si="9"/>
        <v>Palmer, Steve</v>
      </c>
      <c r="AG24" s="51" t="str">
        <f t="shared" si="10"/>
        <v>11:15, 9:30</v>
      </c>
      <c r="AH24" s="43" t="str">
        <f>IF(ISNUMBER(MATCH($C24,[2]LECTORS!$D$1:$D$65546,0)),VLOOKUP($C24,[2]LECTORS!$D$1:$Q$65546,7,FALSE),"")</f>
        <v>512-565-0361</v>
      </c>
      <c r="AI24" s="26" t="str">
        <f>IF($AJ24="y",IF(ISNUMBER(MATCH($C24,[2]LECTORS!$D$1:$D$65546,0)),VLOOKUP($C24,[2]LECTORS!$D$1:$Q$65546,6,FALSE),""),"")</f>
        <v/>
      </c>
      <c r="AJ24" s="27"/>
      <c r="AK24" s="16">
        <f t="shared" si="11"/>
        <v>2</v>
      </c>
      <c r="AL24" s="14">
        <f>IF(ISNUMBER(MATCH($C24,[2]LECTORS!$D$1:$D$65546,0)),VLOOKUP($C24,[2]LECTORS!$D$1:$Q$65546,12,FALSE),"")</f>
        <v>8</v>
      </c>
      <c r="AM24" s="16">
        <f t="shared" si="12"/>
        <v>2</v>
      </c>
      <c r="AN24" s="13">
        <f>IF(ISNUMBER(MATCH($C24,[2]LECTORS!$D$1:$D$65546,0)),VLOOKUP($C24,[2]LECTORS!$D$1:$S$65546,14,FALSE),"")</f>
        <v>0</v>
      </c>
      <c r="AO24" s="14" t="str">
        <f>IF(ISNUMBER(MATCH($C24,[2]LECTORS!$D$1:$D$65546,0)),VLOOKUP($C24,[2]LECTORS!$D$1:$S$65546,15,FALSE),"")</f>
        <v>Do not take off of the schedule</v>
      </c>
      <c r="AP24" s="14">
        <f>IF(ISNUMBER(MATCH($C24,[2]LECTORS!$D$1:$D$65546,0)),VLOOKUP($C24,[2]LECTORS!$D$1:$S$65546,16,FALSE),"")</f>
        <v>0</v>
      </c>
      <c r="AQ24" s="14" t="str">
        <f>IF(ISNUMBER(MATCH($C24,[2]LECTORS!$D$1:$D$65546,0)),VLOOKUP($C24,[2]LECTORS!$D$1:$Q$65546,6,FALSE),"")</f>
        <v>epalmer331@aol.com</v>
      </c>
      <c r="AR24" s="2"/>
      <c r="AS24" s="2"/>
      <c r="BA24" s="4" t="str">
        <f t="shared" si="13"/>
        <v>LEC</v>
      </c>
    </row>
    <row r="25" spans="1:84" s="4" customFormat="1" ht="19.95" customHeight="1" x14ac:dyDescent="0.25">
      <c r="A25" s="76"/>
      <c r="B25" s="63" t="str">
        <f>IF(ISNUMBER(MATCH($C25,[2]LECTORS!$D$1:$D$65546,0)),VLOOKUP($C25,[2]LECTORS!$D$1:$Q$65546,11,FALSE),"")</f>
        <v>11:15, 9:30,</v>
      </c>
      <c r="C25" s="14" t="s">
        <v>80</v>
      </c>
      <c r="D25" s="103" t="str">
        <f>IF(ISNUMBER(MATCH($C25,'[1]Scheduling Worksheet'!$B$1:$B$65536,0)),VLOOKUP($C25,'[1]Scheduling Worksheet'!$B$1:$X$65536,22,FALSE),"")</f>
        <v/>
      </c>
      <c r="E25" s="47" t="str">
        <f>IF(ISNUMBER(MATCH($C25,'[1]Scheduling Worksheet'!$C$1:$C$65536,0)),VLOOKUP($C25,'[1]Scheduling Worksheet'!$C$1:$X$65536,21,FALSE),"")</f>
        <v>9:30-CUP</v>
      </c>
      <c r="F25" s="48" t="str">
        <f>IF(ISNUMBER(MATCH($C25,'[1]Scheduling Worksheet'!$D$1:$D$65536,0)),VLOOKUP($C25,'[1]Scheduling Worksheet'!$D$1:$X$65536,20,FALSE),"")</f>
        <v>11:15-Lector</v>
      </c>
      <c r="G25" s="47" t="str">
        <f>IF(ISNUMBER(MATCH($C25,'[1]Scheduling Worksheet'!$E$1:$E$65536,0)),VLOOKUP($C25,'[1]Scheduling Worksheet'!$E$1:$X$65536,19,FALSE),"")</f>
        <v/>
      </c>
      <c r="H25" s="47" t="str">
        <f>IF(ISNUMBER(MATCH($C25,'[1]Scheduling Worksheet'!$F$1:$F$65536,0)),VLOOKUP($C25,'[1]Scheduling Worksheet'!$F$1:$X$65536,19,FALSE),"")</f>
        <v/>
      </c>
      <c r="I25" s="47" t="str">
        <f>IF(ISNUMBER(MATCH($C25,'[1]Scheduling Worksheet'!$G$1:$G$65536,0)),VLOOKUP($C25,'[1]Scheduling Worksheet'!$G$1:$X$65536,17,FALSE),"")</f>
        <v/>
      </c>
      <c r="J25" s="47" t="str">
        <f>IF(ISNUMBER(MATCH($C25,'[1]Scheduling Worksheet'!$H$1:$H$65536,0)),VLOOKUP($C25,'[1]Scheduling Worksheet'!$H$1:$X$65536,16,FALSE),"")</f>
        <v/>
      </c>
      <c r="K25" s="47" t="str">
        <f>IF(ISNUMBER(MATCH($C25,'[1]Scheduling Worksheet'!$I$1:$I$65536,0)),VLOOKUP($C25,'[1]Scheduling Worksheet'!$I$1:$X$65536,15,FALSE),"")</f>
        <v>11:15-CUP</v>
      </c>
      <c r="L25" s="47" t="str">
        <f>IF(ISNUMBER(MATCH($C25,'[1]Scheduling Worksheet'!$J$1:$J$65536,0)),VLOOKUP($C25,'[1]Scheduling Worksheet'!$J$1:$X$65536,14,FALSE),"")</f>
        <v/>
      </c>
      <c r="M25" s="47" t="str">
        <f>IF(ISNUMBER(MATCH($C25,'[1]Scheduling Worksheet'!$K$1:$K$65536,0)),VLOOKUP($C25,'[1]Scheduling Worksheet'!$K$1:$X$65536,13,FALSE),"")</f>
        <v/>
      </c>
      <c r="N25" s="102"/>
      <c r="O25" s="49"/>
      <c r="P25" s="50"/>
      <c r="Q25" s="43" t="str">
        <f t="shared" si="7"/>
        <v>11:15, 9:30,</v>
      </c>
      <c r="R25" s="9" t="str">
        <f t="shared" si="8"/>
        <v>Bambrick, Ken</v>
      </c>
      <c r="S25" s="54" t="str">
        <f>IF(ISNUMBER(MATCH($C25,'[1]Scheduling Worksheet'!$L$1:$L$65536,0)),VLOOKUP($C25,'[1]Scheduling Worksheet'!$L$1:$X$65536,12,FALSE),"")</f>
        <v>11:15-Lector</v>
      </c>
      <c r="T25" s="47" t="str">
        <f>IF(ISNUMBER(MATCH($C25,'[1]Scheduling Worksheet'!$M$1:$M$65536,0)),VLOOKUP($C25,'[1]Scheduling Worksheet'!$M$1:$X$65536,11,FALSE),"")</f>
        <v/>
      </c>
      <c r="U25" s="47" t="str">
        <f>IF(ISNUMBER(MATCH($C25,'[1]Scheduling Worksheet'!$N$1:$N$65536,0)),VLOOKUP($C25,'[1]Scheduling Worksheet'!$N$1:$X$65536,10,FALSE),"")</f>
        <v>11:15-CUP</v>
      </c>
      <c r="V25" s="48" t="str">
        <f>IF(ISNUMBER(MATCH($C25,'[1]Scheduling Worksheet'!$O$1:$O$65536,0)),VLOOKUP($C25,'[1]Scheduling Worksheet'!$O$1:$X$65536,9,FALSE),"")</f>
        <v/>
      </c>
      <c r="W25" s="64" t="str">
        <f>IF(ISNUMBER(MATCH($C25,'[1]Scheduling Worksheet'!$P$1:$P$65536,0)),VLOOKUP($C25,'[1]Scheduling Worksheet'!$P$1:$X$65536,8,FALSE),"")</f>
        <v>11:15-CUP</v>
      </c>
      <c r="X25" s="64" t="str">
        <f>IF(ISNUMBER(MATCH($C25,'[1]Scheduling Worksheet'!$Q$1:$Q$65536,0)),VLOOKUP($C25,'[1]Scheduling Worksheet'!$Q$1:$X$65536,7,FALSE),"")</f>
        <v/>
      </c>
      <c r="Y25" s="48" t="str">
        <f>IF(ISNUMBER(MATCH($C25,'[1]Scheduling Worksheet'!$R$1:$R$65536,0)),VLOOKUP($C25,'[1]Scheduling Worksheet'!$R$1:$X$65536,6,FALSE),"")</f>
        <v/>
      </c>
      <c r="Z25" s="48" t="str">
        <f>IF(ISNUMBER(MATCH($C25,'[1]Scheduling Worksheet'!$S$1:$S$65536,0)),VLOOKUP($C25,'[1]Scheduling Worksheet'!$S$1:$X$65536,5,FALSE),"")</f>
        <v>11:15-EM</v>
      </c>
      <c r="AA25" s="48" t="str">
        <f>IF(ISNUMBER(MATCH($C25,'[1]Scheduling Worksheet'!$T$1:$T$65536,0)),VLOOKUP($C25,'[1]Scheduling Worksheet'!$T$1:$X$65536,4,FALSE),"")</f>
        <v/>
      </c>
      <c r="AB25" s="47" t="str">
        <f>IF(ISNUMBER(MATCH($C25,'[1]Scheduling Worksheet'!$U$1:$U$65536,0)),VLOOKUP($C25,'[1]Scheduling Worksheet'!$U$1:$X$65536,3,FALSE),"")</f>
        <v/>
      </c>
      <c r="AC25" s="53" t="str">
        <f>IF(ISNUMBER(MATCH($C25,'[1]Scheduling Worksheet'!$V$1:$V$65536,0)),VLOOKUP($C25,'[1]Scheduling Worksheet'!$V$1:$X$65536,3,FALSE),"")</f>
        <v/>
      </c>
      <c r="AD25" s="18"/>
      <c r="AE25" s="33"/>
      <c r="AF25" s="25" t="str">
        <f t="shared" si="9"/>
        <v>Bambrick, Ken</v>
      </c>
      <c r="AG25" s="51" t="str">
        <f t="shared" si="10"/>
        <v>11:15, 9:30,</v>
      </c>
      <c r="AH25" s="43" t="str">
        <f>IF(ISNUMBER(MATCH($C25,[2]LECTORS!$D$1:$D$65546,0)),VLOOKUP($C25,[2]LECTORS!$D$1:$Q$65546,7,FALSE),"")</f>
        <v>951-367-9518</v>
      </c>
      <c r="AI25" s="26" t="str">
        <f>IF($AJ25="y",IF(ISNUMBER(MATCH($C25,[2]LECTORS!$D$1:$D$65546,0)),VLOOKUP($C25,[2]LECTORS!$D$1:$Q$65546,6,FALSE),""),"")</f>
        <v>Kbam865@yahoo.com</v>
      </c>
      <c r="AJ25" s="27" t="s">
        <v>45</v>
      </c>
      <c r="AK25" s="16">
        <f t="shared" si="11"/>
        <v>2</v>
      </c>
      <c r="AL25" s="14" t="str">
        <f>IF(ISNUMBER(MATCH($C25,[2]LECTORS!$D$1:$D$65546,0)),VLOOKUP($C25,[2]LECTORS!$D$1:$Q$65546,12,FALSE),"")</f>
        <v>s</v>
      </c>
      <c r="AM25" s="16">
        <f t="shared" si="12"/>
        <v>3</v>
      </c>
      <c r="AN25" s="13" t="str">
        <f>IF(ISNUMBER(MATCH($C25,[2]LECTORS!$D$1:$D$65546,0)),VLOOKUP($C25,[2]LECTORS!$D$1:$S$65546,14,FALSE),"")</f>
        <v>EM</v>
      </c>
      <c r="AO25" s="14">
        <f>IF(ISNUMBER(MATCH($C25,[2]LECTORS!$D$1:$D$65546,0)),VLOOKUP($C25,[2]LECTORS!$D$1:$S$65546,15,FALSE),"")</f>
        <v>0</v>
      </c>
      <c r="AP25" s="14">
        <f>IF(ISNUMBER(MATCH($C25,[2]LECTORS!$D$1:$D$65546,0)),VLOOKUP($C25,[2]LECTORS!$D$1:$S$65546,16,FALSE),"")</f>
        <v>0</v>
      </c>
      <c r="AQ25" s="14" t="str">
        <f>IF(ISNUMBER(MATCH($C25,[2]LECTORS!$D$1:$D$65546,0)),VLOOKUP($C25,[2]LECTORS!$D$1:$Q$65546,6,FALSE),"")</f>
        <v>Kbam865@yahoo.com</v>
      </c>
      <c r="AR25" s="2"/>
      <c r="AS25" s="2"/>
      <c r="BA25" s="4" t="str">
        <f t="shared" si="13"/>
        <v>11:15, 9:30,</v>
      </c>
    </row>
    <row r="26" spans="1:84" s="4" customFormat="1" ht="19.95" customHeight="1" x14ac:dyDescent="0.25">
      <c r="A26" s="76"/>
      <c r="B26" s="63" t="str">
        <f>IF(ISNUMBER(MATCH($C26,[2]LECTORS!$D$1:$D$65546,0)),VLOOKUP($C26,[2]LECTORS!$D$1:$Q$65546,11,FALSE),"")</f>
        <v>11:15, 9:30, 5,</v>
      </c>
      <c r="C26" s="36" t="s">
        <v>28</v>
      </c>
      <c r="D26" s="103" t="str">
        <f>IF(ISNUMBER(MATCH($C26,'[1]Scheduling Worksheet'!$B$1:$B$65536,0)),VLOOKUP($C26,'[1]Scheduling Worksheet'!$B$1:$X$65536,22,FALSE),"")</f>
        <v>5:00-EM</v>
      </c>
      <c r="E26" s="47" t="str">
        <f>IF(ISNUMBER(MATCH($C26,'[1]Scheduling Worksheet'!$C$1:$C$65536,0)),VLOOKUP($C26,'[1]Scheduling Worksheet'!$C$1:$X$65536,21,FALSE),"")</f>
        <v/>
      </c>
      <c r="F26" s="47" t="str">
        <f>IF(ISNUMBER(MATCH($C26,'[1]Scheduling Worksheet'!$D$1:$D$65536,0)),VLOOKUP($C26,'[1]Scheduling Worksheet'!$D$1:$X$65536,20,FALSE),"")</f>
        <v>11:15-CUP</v>
      </c>
      <c r="G26" s="47" t="str">
        <f>IF(ISNUMBER(MATCH($C26,'[1]Scheduling Worksheet'!$E$1:$E$65536,0)),VLOOKUP($C26,'[1]Scheduling Worksheet'!$E$1:$X$65536,19,FALSE),"")</f>
        <v/>
      </c>
      <c r="H26" s="47" t="str">
        <f>IF(ISNUMBER(MATCH($C26,'[1]Scheduling Worksheet'!$F$1:$F$65536,0)),VLOOKUP($C26,'[1]Scheduling Worksheet'!$F$1:$X$65536,19,FALSE),"")</f>
        <v/>
      </c>
      <c r="I26" s="47" t="str">
        <f>IF(ISNUMBER(MATCH($C26,'[1]Scheduling Worksheet'!$G$1:$G$65536,0)),VLOOKUP($C26,'[1]Scheduling Worksheet'!$G$1:$X$65536,17,FALSE),"")</f>
        <v>5:00-Lector</v>
      </c>
      <c r="J26" s="48" t="str">
        <f>IF(ISNUMBER(MATCH($C26,'[1]Scheduling Worksheet'!$H$1:$H$65536,0)),VLOOKUP($C26,'[1]Scheduling Worksheet'!$H$1:$X$65536,16,FALSE),"")</f>
        <v>11:15-CUP</v>
      </c>
      <c r="K26" s="48" t="str">
        <f>IF(ISNUMBER(MATCH($C26,'[1]Scheduling Worksheet'!$I$1:$I$65536,0)),VLOOKUP($C26,'[1]Scheduling Worksheet'!$I$1:$X$65536,15,FALSE),"")</f>
        <v/>
      </c>
      <c r="L26" s="47" t="str">
        <f>IF(ISNUMBER(MATCH($C26,'[1]Scheduling Worksheet'!$J$1:$J$65536,0)),VLOOKUP($C26,'[1]Scheduling Worksheet'!$J$1:$X$65536,14,FALSE),"")</f>
        <v>11:15-CUP</v>
      </c>
      <c r="M26" s="47" t="str">
        <f>IF(ISNUMBER(MATCH($C26,'[1]Scheduling Worksheet'!$K$1:$K$65536,0)),VLOOKUP($C26,'[1]Scheduling Worksheet'!$K$1:$X$65536,13,FALSE),"")</f>
        <v/>
      </c>
      <c r="N26" s="102"/>
      <c r="O26" s="49"/>
      <c r="P26" s="50"/>
      <c r="Q26" s="43" t="str">
        <f t="shared" si="7"/>
        <v>11:15, 9:30, 5,</v>
      </c>
      <c r="R26" s="9" t="str">
        <f t="shared" si="8"/>
        <v>Crouch, Thad</v>
      </c>
      <c r="S26" s="54" t="str">
        <f>IF(ISNUMBER(MATCH($C26,'[1]Scheduling Worksheet'!$L$1:$L$65536,0)),VLOOKUP($C26,'[1]Scheduling Worksheet'!$L$1:$X$65536,12,FALSE),"")</f>
        <v>11:15-EM</v>
      </c>
      <c r="T26" s="47" t="str">
        <f>IF(ISNUMBER(MATCH($C26,'[1]Scheduling Worksheet'!$M$1:$M$65536,0)),VLOOKUP($C26,'[1]Scheduling Worksheet'!$M$1:$X$65536,11,FALSE),"")</f>
        <v/>
      </c>
      <c r="U26" s="47" t="str">
        <f>IF(ISNUMBER(MATCH($C26,'[1]Scheduling Worksheet'!$N$1:$N$65536,0)),VLOOKUP($C26,'[1]Scheduling Worksheet'!$N$1:$X$65536,10,FALSE),"")</f>
        <v/>
      </c>
      <c r="V26" s="47" t="str">
        <f>IF(ISNUMBER(MATCH($C26,'[1]Scheduling Worksheet'!$O$1:$O$65536,0)),VLOOKUP($C26,'[1]Scheduling Worksheet'!$O$1:$X$65536,9,FALSE),"")</f>
        <v>11:15-CUP</v>
      </c>
      <c r="W26" s="51" t="str">
        <f>IF(ISNUMBER(MATCH($C26,'[1]Scheduling Worksheet'!$P$1:$P$65536,0)),VLOOKUP($C26,'[1]Scheduling Worksheet'!$P$1:$X$65536,8,FALSE),"")</f>
        <v/>
      </c>
      <c r="X26" s="51" t="str">
        <f>IF(ISNUMBER(MATCH($C26,'[1]Scheduling Worksheet'!$Q$1:$Q$65536,0)),VLOOKUP($C26,'[1]Scheduling Worksheet'!$Q$1:$X$65536,7,FALSE),"")</f>
        <v>11:15-CUP</v>
      </c>
      <c r="Y26" s="47" t="str">
        <f>IF(ISNUMBER(MATCH($C26,'[1]Scheduling Worksheet'!$R$1:$R$65536,0)),VLOOKUP($C26,'[1]Scheduling Worksheet'!$R$1:$X$65536,6,FALSE),"")</f>
        <v>11:15-CUP</v>
      </c>
      <c r="Z26" s="47" t="str">
        <f>IF(ISNUMBER(MATCH($C26,'[1]Scheduling Worksheet'!$S$1:$S$65536,0)),VLOOKUP($C26,'[1]Scheduling Worksheet'!$S$1:$X$65536,5,FALSE),"")</f>
        <v>11:15-Lector</v>
      </c>
      <c r="AA26" s="47" t="str">
        <f>IF(ISNUMBER(MATCH($C26,'[1]Scheduling Worksheet'!$T$1:$T$65536,0)),VLOOKUP($C26,'[1]Scheduling Worksheet'!$T$1:$X$65536,4,FALSE),"")</f>
        <v/>
      </c>
      <c r="AB26" s="47" t="str">
        <f>IF(ISNUMBER(MATCH($C26,'[1]Scheduling Worksheet'!$U$1:$U$65536,0)),VLOOKUP($C26,'[1]Scheduling Worksheet'!$U$1:$X$65536,3,FALSE),"")</f>
        <v/>
      </c>
      <c r="AC26" s="53" t="str">
        <f>IF(ISNUMBER(MATCH($C26,'[1]Scheduling Worksheet'!$V$1:$V$65536,0)),VLOOKUP($C26,'[1]Scheduling Worksheet'!$V$1:$X$65536,3,FALSE),"")</f>
        <v/>
      </c>
      <c r="AD26" s="18"/>
      <c r="AE26" s="33"/>
      <c r="AF26" s="25" t="str">
        <f t="shared" si="9"/>
        <v>Crouch, Thad</v>
      </c>
      <c r="AG26" s="51" t="str">
        <f t="shared" si="10"/>
        <v>11:15, 9:30, 5,</v>
      </c>
      <c r="AH26" s="43" t="str">
        <f>IF(ISNUMBER(MATCH($C26,[2]LECTORS!$D$1:$D$65546,0)),VLOOKUP($C26,[2]LECTORS!$D$1:$Q$65546,7,FALSE),"")</f>
        <v>512-971-5691</v>
      </c>
      <c r="AI26" s="26" t="str">
        <f>IF($AJ26="y",IF(ISNUMBER(MATCH($C26,[2]LECTORS!$D$1:$D$65546,0)),VLOOKUP($C26,[2]LECTORS!$D$1:$Q$65546,6,FALSE),""),"")</f>
        <v>thadcrouch@gmail.com</v>
      </c>
      <c r="AJ26" s="27" t="s">
        <v>45</v>
      </c>
      <c r="AK26" s="16">
        <f t="shared" si="11"/>
        <v>2</v>
      </c>
      <c r="AL26" s="14">
        <f>IF(ISNUMBER(MATCH($C26,[2]LECTORS!$D$1:$D$65546,0)),VLOOKUP($C26,[2]LECTORS!$D$1:$Q$65546,12,FALSE),"")</f>
        <v>8</v>
      </c>
      <c r="AM26" s="16">
        <f t="shared" si="12"/>
        <v>3</v>
      </c>
      <c r="AN26" s="13" t="str">
        <f>IF(ISNUMBER(MATCH($C26,[2]LECTORS!$D$1:$D$65546,0)),VLOOKUP($C26,[2]LECTORS!$D$1:$S$65546,14,FALSE),"")</f>
        <v>EM</v>
      </c>
      <c r="AO26" s="36" t="str">
        <f>IF(ISNUMBER(MATCH($C26,[2]LECTORS!$D$1:$D$65546,0)),VLOOKUP($C26,[2]LECTORS!$D$1:$S$65546,15,FALSE),"")</f>
        <v>prefer 11:15 or 9:30, but open to any. No longer schedule for 7:30 and Vg as of 2018-08.</v>
      </c>
      <c r="AP26" s="14">
        <f>IF(ISNUMBER(MATCH($C26,[2]LECTORS!$D$1:$D$65546,0)),VLOOKUP($C26,[2]LECTORS!$D$1:$S$65546,16,FALSE),"")</f>
        <v>0</v>
      </c>
      <c r="AQ26" s="14" t="str">
        <f>IF(ISNUMBER(MATCH($C26,[2]LECTORS!$D$1:$D$65546,0)),VLOOKUP($C26,[2]LECTORS!$D$1:$Q$65546,6,FALSE),"")</f>
        <v>thadcrouch@gmail.com</v>
      </c>
      <c r="AR26" s="2"/>
      <c r="AS26" s="2"/>
      <c r="BA26" s="4" t="str">
        <f t="shared" si="13"/>
        <v>11:15, 9:30, 5,</v>
      </c>
    </row>
    <row r="27" spans="1:84" s="4" customFormat="1" ht="19.95" customHeight="1" x14ac:dyDescent="0.25">
      <c r="A27" s="112"/>
      <c r="B27" s="138" t="s">
        <v>95</v>
      </c>
      <c r="C27" s="140">
        <v>5</v>
      </c>
      <c r="D27" s="114"/>
      <c r="E27" s="115"/>
      <c r="F27" s="115"/>
      <c r="G27" s="115"/>
      <c r="H27" s="115" t="str">
        <f>IF(ISNUMBER(MATCH($B27,'[1]Scheduling Worksheet'!$F$1:$F$65536,0)),VLOOKUP($B27,'[1]Scheduling Worksheet'!$F$1:$X$65536,19,FALSE),"")</f>
        <v/>
      </c>
      <c r="I27" s="115"/>
      <c r="J27" s="115"/>
      <c r="K27" s="115"/>
      <c r="L27" s="115"/>
      <c r="M27" s="115"/>
      <c r="N27" s="116"/>
      <c r="O27" s="117"/>
      <c r="P27" s="118"/>
      <c r="Q27" s="113"/>
      <c r="R27" s="119" t="str">
        <f>$B27</f>
        <v>5,</v>
      </c>
      <c r="S27" s="114"/>
      <c r="T27" s="115"/>
      <c r="U27" s="115"/>
      <c r="V27" s="115"/>
      <c r="W27" s="120"/>
      <c r="X27" s="120"/>
      <c r="Y27" s="115"/>
      <c r="Z27" s="115"/>
      <c r="AA27" s="115"/>
      <c r="AB27" s="115"/>
      <c r="AC27" s="121"/>
      <c r="AD27" s="122"/>
      <c r="AE27" s="123"/>
      <c r="AF27" s="124" t="str">
        <f>$B27</f>
        <v>5,</v>
      </c>
      <c r="AG27" s="120"/>
      <c r="AH27" s="113"/>
      <c r="AI27" s="125"/>
      <c r="AJ27" s="126"/>
      <c r="AK27" s="127"/>
      <c r="AL27" s="128"/>
      <c r="AM27" s="127"/>
      <c r="AN27" s="129"/>
      <c r="AO27" s="128"/>
      <c r="AP27" s="128"/>
      <c r="AQ27" s="128"/>
      <c r="AR27" s="130"/>
      <c r="AS27" s="130"/>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row>
    <row r="28" spans="1:84" s="4" customFormat="1" ht="19.95" customHeight="1" x14ac:dyDescent="0.25">
      <c r="A28" s="76"/>
      <c r="B28" s="63" t="str">
        <f>IF(ISNUMBER(MATCH($C28,[2]LECTORS!$D$1:$D$65546,0)),VLOOKUP($C28,[2]LECTORS!$D$1:$Q$65546,11,FALSE),"")</f>
        <v>5,</v>
      </c>
      <c r="C28" s="99" t="s">
        <v>57</v>
      </c>
      <c r="D28" s="103" t="str">
        <f>IF(ISNUMBER(MATCH($C28,'[1]Scheduling Worksheet'!$B$1:$B$65536,0)),VLOOKUP($C28,'[1]Scheduling Worksheet'!$B$1:$X$65536,22,FALSE),"")</f>
        <v>5:00-Lector</v>
      </c>
      <c r="E28" s="47" t="str">
        <f>IF(ISNUMBER(MATCH($C28,'[1]Scheduling Worksheet'!$C$1:$C$65536,0)),VLOOKUP($C28,'[1]Scheduling Worksheet'!$C$1:$X$65536,21,FALSE),"")</f>
        <v/>
      </c>
      <c r="F28" s="47" t="str">
        <f>IF(ISNUMBER(MATCH($C28,'[1]Scheduling Worksheet'!$D$1:$D$65536,0)),VLOOKUP($C28,'[1]Scheduling Worksheet'!$D$1:$X$65536,20,FALSE),"")</f>
        <v/>
      </c>
      <c r="G28" s="47" t="str">
        <f>IF(ISNUMBER(MATCH($C28,'[1]Scheduling Worksheet'!$E$1:$E$65536,0)),VLOOKUP($C28,'[1]Scheduling Worksheet'!$E$1:$X$65536,19,FALSE),"")</f>
        <v>5:00-Lector</v>
      </c>
      <c r="H28" s="47" t="str">
        <f>IF(ISNUMBER(MATCH($C28,'[1]Scheduling Worksheet'!$F$1:$F$65536,0)),VLOOKUP($C28,'[1]Scheduling Worksheet'!$F$1:$X$65536,19,FALSE),"")</f>
        <v/>
      </c>
      <c r="I28" s="47" t="str">
        <f>IF(ISNUMBER(MATCH($C28,'[1]Scheduling Worksheet'!$G$1:$G$65536,0)),VLOOKUP($C28,'[1]Scheduling Worksheet'!$G$1:$X$65536,17,FALSE),"")</f>
        <v/>
      </c>
      <c r="J28" s="47" t="str">
        <f>IF(ISNUMBER(MATCH($C28,'[1]Scheduling Worksheet'!$H$1:$H$65536,0)),VLOOKUP($C28,'[1]Scheduling Worksheet'!$H$1:$X$65536,16,FALSE),"")</f>
        <v/>
      </c>
      <c r="K28" s="48" t="str">
        <f>IF(ISNUMBER(MATCH($C28,'[1]Scheduling Worksheet'!$I$1:$I$65536,0)),VLOOKUP($C28,'[1]Scheduling Worksheet'!$I$1:$X$65536,15,FALSE),"")</f>
        <v>5:00-Lector</v>
      </c>
      <c r="L28" s="47" t="str">
        <f>IF(ISNUMBER(MATCH($C28,'[1]Scheduling Worksheet'!$J$1:$J$65536,0)),VLOOKUP($C28,'[1]Scheduling Worksheet'!$J$1:$X$65536,14,FALSE),"")</f>
        <v/>
      </c>
      <c r="M28" s="47" t="str">
        <f>IF(ISNUMBER(MATCH($C28,'[1]Scheduling Worksheet'!$K$1:$K$65536,0)),VLOOKUP($C28,'[1]Scheduling Worksheet'!$K$1:$X$65536,13,FALSE),"")</f>
        <v/>
      </c>
      <c r="N28" s="102"/>
      <c r="O28" s="49"/>
      <c r="P28" s="50"/>
      <c r="Q28" s="43" t="str">
        <f>$B28</f>
        <v>5,</v>
      </c>
      <c r="R28" s="9" t="str">
        <f>$C28</f>
        <v>Mahoney, Robert</v>
      </c>
      <c r="S28" s="54" t="str">
        <f>IF(ISNUMBER(MATCH($C28,'[1]Scheduling Worksheet'!$L$1:$L$65536,0)),VLOOKUP($C28,'[1]Scheduling Worksheet'!$L$1:$X$65536,12,FALSE),"")</f>
        <v/>
      </c>
      <c r="T28" s="47" t="str">
        <f>IF(ISNUMBER(MATCH($C28,'[1]Scheduling Worksheet'!$M$1:$M$65536,0)),VLOOKUP($C28,'[1]Scheduling Worksheet'!$M$1:$X$65536,11,FALSE),"")</f>
        <v/>
      </c>
      <c r="U28" s="47" t="str">
        <f>IF(ISNUMBER(MATCH($C28,'[1]Scheduling Worksheet'!$N$1:$N$65536,0)),VLOOKUP($C28,'[1]Scheduling Worksheet'!$N$1:$X$65536,10,FALSE),"")</f>
        <v>5:00-Lector</v>
      </c>
      <c r="V28" s="47" t="str">
        <f>IF(ISNUMBER(MATCH($C28,'[1]Scheduling Worksheet'!$O$1:$O$65536,0)),VLOOKUP($C28,'[1]Scheduling Worksheet'!$O$1:$X$65536,9,FALSE),"")</f>
        <v/>
      </c>
      <c r="W28" s="51" t="str">
        <f>IF(ISNUMBER(MATCH($C28,'[1]Scheduling Worksheet'!$P$1:$P$65536,0)),VLOOKUP($C28,'[1]Scheduling Worksheet'!$P$1:$X$65536,8,FALSE),"")</f>
        <v/>
      </c>
      <c r="X28" s="51" t="str">
        <f>IF(ISNUMBER(MATCH($C28,'[1]Scheduling Worksheet'!$Q$1:$Q$65536,0)),VLOOKUP($C28,'[1]Scheduling Worksheet'!$Q$1:$X$65536,7,FALSE),"")</f>
        <v>5:00-Lector</v>
      </c>
      <c r="Y28" s="47" t="str">
        <f>IF(ISNUMBER(MATCH($C28,'[1]Scheduling Worksheet'!$R$1:$R$65536,0)),VLOOKUP($C28,'[1]Scheduling Worksheet'!$R$1:$X$65536,6,FALSE),"")</f>
        <v/>
      </c>
      <c r="Z28" s="47" t="str">
        <f>IF(ISNUMBER(MATCH($C28,'[1]Scheduling Worksheet'!$S$1:$S$65536,0)),VLOOKUP($C28,'[1]Scheduling Worksheet'!$S$1:$X$65536,5,FALSE),"")</f>
        <v>5:00-Lector</v>
      </c>
      <c r="AA28" s="47" t="str">
        <f>IF(ISNUMBER(MATCH($C28,'[1]Scheduling Worksheet'!$T$1:$T$65536,0)),VLOOKUP($C28,'[1]Scheduling Worksheet'!$T$1:$X$65536,4,FALSE),"")</f>
        <v/>
      </c>
      <c r="AB28" s="47" t="str">
        <f>IF(ISNUMBER(MATCH($C28,'[1]Scheduling Worksheet'!$U$1:$U$65536,0)),VLOOKUP($C28,'[1]Scheduling Worksheet'!$U$1:$X$65536,3,FALSE),"")</f>
        <v/>
      </c>
      <c r="AC28" s="53" t="str">
        <f>IF(ISNUMBER(MATCH($C28,'[1]Scheduling Worksheet'!$V$1:$V$65536,0)),VLOOKUP($C28,'[1]Scheduling Worksheet'!$V$1:$X$65536,3,FALSE),"")</f>
        <v/>
      </c>
      <c r="AD28" s="18"/>
      <c r="AE28" s="33"/>
      <c r="AF28" s="25" t="str">
        <f>$C28</f>
        <v>Mahoney, Robert</v>
      </c>
      <c r="AG28" s="51" t="str">
        <f>$B28</f>
        <v>5,</v>
      </c>
      <c r="AH28" s="43" t="str">
        <f>IF(ISNUMBER(MATCH($C28,[2]LECTORS!$D$1:$D$65546,0)),VLOOKUP($C28,[2]LECTORS!$D$1:$Q$65546,7,FALSE),"")</f>
        <v>512-773-8022</v>
      </c>
      <c r="AI28" s="26" t="str">
        <f>IF($AJ28="y",IF(ISNUMBER(MATCH($C28,[2]LECTORS!$D$1:$D$65546,0)),VLOOKUP($C28,[2]LECTORS!$D$1:$Q$65546,6,FALSE),""),"")</f>
        <v>rmahoney8154@outlook.com</v>
      </c>
      <c r="AJ28" s="27" t="s">
        <v>45</v>
      </c>
      <c r="AK28" s="16">
        <f>COUNTIF($E28:$AE28,"*-Lector")</f>
        <v>5</v>
      </c>
      <c r="AL28" s="14">
        <f>IF(ISNUMBER(MATCH($C28,[2]LECTORS!$D$1:$D$65546,0)),VLOOKUP($C28,[2]LECTORS!$D$1:$Q$65546,12,FALSE),"")</f>
        <v>8</v>
      </c>
      <c r="AM28" s="16">
        <f>COUNTIF($E28:$AE28,"*-EM")+AK28</f>
        <v>5</v>
      </c>
      <c r="AN28" s="13">
        <f>IF(ISNUMBER(MATCH($C28,[2]LECTORS!$D$1:$D$65546,0)),VLOOKUP($C28,[2]LECTORS!$D$1:$S$65546,14,FALSE),"")</f>
        <v>0</v>
      </c>
      <c r="AO28" s="14">
        <f>IF(ISNUMBER(MATCH($C28,[2]LECTORS!$D$1:$D$65546,0)),VLOOKUP($C28,[2]LECTORS!$D$1:$S$65546,15,FALSE),"")</f>
        <v>0</v>
      </c>
      <c r="AP28" s="14">
        <f>IF(ISNUMBER(MATCH($C28,[2]LECTORS!$D$1:$D$65546,0)),VLOOKUP($C28,[2]LECTORS!$D$1:$S$65546,16,FALSE),"")</f>
        <v>0</v>
      </c>
      <c r="AQ28" s="14" t="str">
        <f>IF(ISNUMBER(MATCH($C28,[2]LECTORS!$D$1:$D$65546,0)),VLOOKUP($C28,[2]LECTORS!$D$1:$Q$65546,6,FALSE),"")</f>
        <v>rmahoney8154@outlook.com</v>
      </c>
      <c r="AR28" s="2"/>
      <c r="AS28" s="2"/>
      <c r="BA28" s="4" t="str">
        <f>IF($AN28="EM",$B28,"LEC")</f>
        <v>LEC</v>
      </c>
    </row>
    <row r="29" spans="1:84" s="4" customFormat="1" ht="19.95" customHeight="1" x14ac:dyDescent="0.25">
      <c r="A29" s="76"/>
      <c r="B29" s="63" t="str">
        <f>IF(ISNUMBER(MATCH($C29,[2]LECTORS!$D$1:$D$65546,0)),VLOOKUP($C29,[2]LECTORS!$D$1:$Q$65546,11,FALSE),"")</f>
        <v>5, 11:15</v>
      </c>
      <c r="C29" s="99" t="s">
        <v>30</v>
      </c>
      <c r="D29" s="103" t="str">
        <f>IF(ISNUMBER(MATCH($C29,'[1]Scheduling Worksheet'!$B$1:$B$65536,0)),VLOOKUP($C29,'[1]Scheduling Worksheet'!$B$1:$X$65536,22,FALSE),"")</f>
        <v/>
      </c>
      <c r="E29" s="47" t="str">
        <f>IF(ISNUMBER(MATCH($C29,'[1]Scheduling Worksheet'!$C$1:$C$65536,0)),VLOOKUP($C29,'[1]Scheduling Worksheet'!$C$1:$X$65536,21,FALSE),"")</f>
        <v/>
      </c>
      <c r="F29" s="47" t="str">
        <f>IF(ISNUMBER(MATCH($C29,'[1]Scheduling Worksheet'!$D$1:$D$65536,0)),VLOOKUP($C29,'[1]Scheduling Worksheet'!$D$1:$X$65536,20,FALSE),"")</f>
        <v/>
      </c>
      <c r="G29" s="47" t="str">
        <f>IF(ISNUMBER(MATCH($C29,'[1]Scheduling Worksheet'!$E$1:$E$65536,0)),VLOOKUP($C29,'[1]Scheduling Worksheet'!$E$1:$X$65536,19,FALSE),"")</f>
        <v/>
      </c>
      <c r="H29" s="47" t="str">
        <f>IF(ISNUMBER(MATCH($C29,'[1]Scheduling Worksheet'!$F$1:$F$65536,0)),VLOOKUP($C29,'[1]Scheduling Worksheet'!$F$1:$X$65536,19,FALSE),"")</f>
        <v/>
      </c>
      <c r="I29" s="47" t="str">
        <f>IF(ISNUMBER(MATCH($C29,'[1]Scheduling Worksheet'!$G$1:$G$65536,0)),VLOOKUP($C29,'[1]Scheduling Worksheet'!$G$1:$X$65536,17,FALSE),"")</f>
        <v/>
      </c>
      <c r="J29" s="47" t="str">
        <f>IF(ISNUMBER(MATCH($C29,'[1]Scheduling Worksheet'!$H$1:$H$65536,0)),VLOOKUP($C29,'[1]Scheduling Worksheet'!$H$1:$X$65536,16,FALSE),"")</f>
        <v/>
      </c>
      <c r="K29" s="47" t="str">
        <f>IF(ISNUMBER(MATCH($C29,'[1]Scheduling Worksheet'!$I$1:$I$65536,0)),VLOOKUP($C29,'[1]Scheduling Worksheet'!$I$1:$X$65536,15,FALSE),"")</f>
        <v/>
      </c>
      <c r="L29" s="47" t="str">
        <f>IF(ISNUMBER(MATCH($C29,'[1]Scheduling Worksheet'!$J$1:$J$65536,0)),VLOOKUP($C29,'[1]Scheduling Worksheet'!$J$1:$X$65536,14,FALSE),"")</f>
        <v/>
      </c>
      <c r="M29" s="47" t="str">
        <f>IF(ISNUMBER(MATCH($C29,'[1]Scheduling Worksheet'!$K$1:$K$65536,0)),VLOOKUP($C29,'[1]Scheduling Worksheet'!$K$1:$X$65536,13,FALSE),"")</f>
        <v/>
      </c>
      <c r="N29" s="102"/>
      <c r="O29" s="49"/>
      <c r="P29" s="50"/>
      <c r="Q29" s="43" t="str">
        <f>$B29</f>
        <v>5, 11:15</v>
      </c>
      <c r="R29" s="9" t="str">
        <f>$C29</f>
        <v>Carter Munson, Marilyn</v>
      </c>
      <c r="S29" s="54" t="str">
        <f>IF(ISNUMBER(MATCH($C29,'[1]Scheduling Worksheet'!$L$1:$L$65536,0)),VLOOKUP($C29,'[1]Scheduling Worksheet'!$L$1:$X$65536,12,FALSE),"")</f>
        <v/>
      </c>
      <c r="T29" s="47" t="str">
        <f>IF(ISNUMBER(MATCH($C29,'[1]Scheduling Worksheet'!$M$1:$M$65536,0)),VLOOKUP($C29,'[1]Scheduling Worksheet'!$M$1:$X$65536,11,FALSE),"")</f>
        <v/>
      </c>
      <c r="U29" s="47" t="str">
        <f>IF(ISNUMBER(MATCH($C29,'[1]Scheduling Worksheet'!$N$1:$N$65536,0)),VLOOKUP($C29,'[1]Scheduling Worksheet'!$N$1:$X$65536,10,FALSE),"")</f>
        <v/>
      </c>
      <c r="V29" s="47" t="str">
        <f>IF(ISNUMBER(MATCH($C29,'[1]Scheduling Worksheet'!$O$1:$O$65536,0)),VLOOKUP($C29,'[1]Scheduling Worksheet'!$O$1:$X$65536,9,FALSE),"")</f>
        <v/>
      </c>
      <c r="W29" s="51" t="str">
        <f>IF(ISNUMBER(MATCH($C29,'[1]Scheduling Worksheet'!$P$1:$P$65536,0)),VLOOKUP($C29,'[1]Scheduling Worksheet'!$P$1:$X$65536,8,FALSE),"")</f>
        <v/>
      </c>
      <c r="X29" s="51" t="str">
        <f>IF(ISNUMBER(MATCH($C29,'[1]Scheduling Worksheet'!$Q$1:$Q$65536,0)),VLOOKUP($C29,'[1]Scheduling Worksheet'!$Q$1:$X$65536,7,FALSE),"")</f>
        <v/>
      </c>
      <c r="Y29" s="47" t="str">
        <f>IF(ISNUMBER(MATCH($C29,'[1]Scheduling Worksheet'!$R$1:$R$65536,0)),VLOOKUP($C29,'[1]Scheduling Worksheet'!$R$1:$X$65536,6,FALSE),"")</f>
        <v/>
      </c>
      <c r="Z29" s="47" t="str">
        <f>IF(ISNUMBER(MATCH($C29,'[1]Scheduling Worksheet'!$S$1:$S$65536,0)),VLOOKUP($C29,'[1]Scheduling Worksheet'!$S$1:$X$65536,5,FALSE),"")</f>
        <v/>
      </c>
      <c r="AA29" s="47" t="str">
        <f>IF(ISNUMBER(MATCH($C29,'[1]Scheduling Worksheet'!$T$1:$T$65536,0)),VLOOKUP($C29,'[1]Scheduling Worksheet'!$T$1:$X$65536,4,FALSE),"")</f>
        <v/>
      </c>
      <c r="AB29" s="47" t="str">
        <f>IF(ISNUMBER(MATCH($C29,'[1]Scheduling Worksheet'!$U$1:$U$65536,0)),VLOOKUP($C29,'[1]Scheduling Worksheet'!$U$1:$X$65536,3,FALSE),"")</f>
        <v/>
      </c>
      <c r="AC29" s="53" t="str">
        <f>IF(ISNUMBER(MATCH($C29,'[1]Scheduling Worksheet'!$V$1:$V$65536,0)),VLOOKUP($C29,'[1]Scheduling Worksheet'!$V$1:$X$65536,3,FALSE),"")</f>
        <v/>
      </c>
      <c r="AD29" s="18"/>
      <c r="AE29" s="33"/>
      <c r="AF29" s="25" t="str">
        <f>$C29</f>
        <v>Carter Munson, Marilyn</v>
      </c>
      <c r="AG29" s="51" t="str">
        <f>$B29</f>
        <v>5, 11:15</v>
      </c>
      <c r="AH29" s="43" t="str">
        <f>IF(ISNUMBER(MATCH($C29,[2]LECTORS!$D$1:$D$65546,0)),VLOOKUP($C29,[2]LECTORS!$D$1:$Q$65546,7,FALSE),"")</f>
        <v>512-589-8959</v>
      </c>
      <c r="AI29" s="26" t="str">
        <f>IF($AJ29="y",IF(ISNUMBER(MATCH($C29,[2]LECTORS!$D$1:$D$65546,0)),VLOOKUP($C29,[2]LECTORS!$D$1:$Q$65546,6,FALSE),""),"")</f>
        <v/>
      </c>
      <c r="AJ29" s="27"/>
      <c r="AK29" s="16">
        <f>COUNTIF($E29:$AE29,"*-Lector")</f>
        <v>0</v>
      </c>
      <c r="AL29" s="14" t="str">
        <f>IF(ISNUMBER(MATCH($C29,[2]LECTORS!$D$1:$D$65546,0)),VLOOKUP($C29,[2]LECTORS!$D$1:$Q$65546,12,FALSE),"")</f>
        <v>8</v>
      </c>
      <c r="AM29" s="16">
        <f>COUNTIF($E29:$AE29,"*-EM")+AK29</f>
        <v>0</v>
      </c>
      <c r="AN29" s="13">
        <f>IF(ISNUMBER(MATCH($C29,[2]LECTORS!$D$1:$D$65546,0)),VLOOKUP($C29,[2]LECTORS!$D$1:$S$65546,14,FALSE),"")</f>
        <v>0</v>
      </c>
      <c r="AO29" s="14">
        <f>IF(ISNUMBER(MATCH($C29,[2]LECTORS!$D$1:$D$65546,0)),VLOOKUP($C29,[2]LECTORS!$D$1:$S$65546,15,FALSE),"")</f>
        <v>0</v>
      </c>
      <c r="AP29" s="14">
        <f>IF(ISNUMBER(MATCH($C29,[2]LECTORS!$D$1:$D$65546,0)),VLOOKUP($C29,[2]LECTORS!$D$1:$S$65546,16,FALSE),"")</f>
        <v>0</v>
      </c>
      <c r="AQ29" s="14" t="str">
        <f>IF(ISNUMBER(MATCH($C29,[2]LECTORS!$D$1:$D$65546,0)),VLOOKUP($C29,[2]LECTORS!$D$1:$Q$65546,6,FALSE),"")</f>
        <v>marilyn@marilyncartertexas.com</v>
      </c>
      <c r="AR29" s="2"/>
      <c r="AS29" s="2"/>
      <c r="BA29" s="4" t="str">
        <f>IF($AN29="EM",$B29,"LEC")</f>
        <v>LEC</v>
      </c>
    </row>
    <row r="30" spans="1:84" s="4" customFormat="1" ht="19.95" customHeight="1" x14ac:dyDescent="0.25">
      <c r="A30" s="76"/>
      <c r="B30" s="63" t="str">
        <f>IF(ISNUMBER(MATCH($C30,[2]LECTORS!$D$1:$D$65546,0)),VLOOKUP($C30,[2]LECTORS!$D$1:$Q$65546,11,FALSE),"")</f>
        <v>5, 9:30</v>
      </c>
      <c r="C30" s="99" t="s">
        <v>41</v>
      </c>
      <c r="D30" s="103" t="str">
        <f>IF(ISNUMBER(MATCH($C30,'[1]Scheduling Worksheet'!$B$1:$B$65536,0)),VLOOKUP($C30,'[1]Scheduling Worksheet'!$B$1:$X$65536,22,FALSE),"")</f>
        <v/>
      </c>
      <c r="E30" s="47" t="str">
        <f>IF(ISNUMBER(MATCH($C30,'[1]Scheduling Worksheet'!$C$1:$C$65536,0)),VLOOKUP($C30,'[1]Scheduling Worksheet'!$C$1:$X$65536,21,FALSE),"")</f>
        <v>5:00-Lector</v>
      </c>
      <c r="F30" s="47" t="str">
        <f>IF(ISNUMBER(MATCH($C30,'[1]Scheduling Worksheet'!$D$1:$D$65536,0)),VLOOKUP($C30,'[1]Scheduling Worksheet'!$D$1:$X$65536,20,FALSE),"")</f>
        <v>5:00-EM</v>
      </c>
      <c r="G30" s="47" t="str">
        <f>IF(ISNUMBER(MATCH($C30,'[1]Scheduling Worksheet'!$E$1:$E$65536,0)),VLOOKUP($C30,'[1]Scheduling Worksheet'!$E$1:$X$65536,19,FALSE),"")</f>
        <v>5:00-EM</v>
      </c>
      <c r="H30" s="51" t="str">
        <f>IF(ISNUMBER(MATCH($C30,'[1]Scheduling Worksheet'!$F$1:$F$65536,0)),VLOOKUP($C30,'[1]Scheduling Worksheet'!$F$1:$X$65536,19,FALSE),"")</f>
        <v/>
      </c>
      <c r="I30" s="47" t="str">
        <f>IF(ISNUMBER(MATCH($C30,'[1]Scheduling Worksheet'!$G$1:$G$65536,0)),VLOOKUP($C30,'[1]Scheduling Worksheet'!$G$1:$X$65536,17,FALSE),"")</f>
        <v/>
      </c>
      <c r="J30" s="47" t="str">
        <f>IF(ISNUMBER(MATCH($C30,'[1]Scheduling Worksheet'!$H$1:$H$65536,0)),VLOOKUP($C30,'[1]Scheduling Worksheet'!$H$1:$X$65536,16,FALSE),"")</f>
        <v>5:00-EM</v>
      </c>
      <c r="K30" s="47" t="str">
        <f>IF(ISNUMBER(MATCH($C30,'[1]Scheduling Worksheet'!$I$1:$I$65536,0)),VLOOKUP($C30,'[1]Scheduling Worksheet'!$I$1:$X$65536,15,FALSE),"")</f>
        <v/>
      </c>
      <c r="L30" s="47" t="str">
        <f>IF(ISNUMBER(MATCH($C30,'[1]Scheduling Worksheet'!$J$1:$J$65536,0)),VLOOKUP($C30,'[1]Scheduling Worksheet'!$J$1:$X$65536,14,FALSE),"")</f>
        <v>5:00-Lector</v>
      </c>
      <c r="M30" s="47" t="str">
        <f>IF(ISNUMBER(MATCH($C30,'[1]Scheduling Worksheet'!$K$1:$K$65536,0)),VLOOKUP($C30,'[1]Scheduling Worksheet'!$K$1:$X$65536,13,FALSE),"")</f>
        <v/>
      </c>
      <c r="N30" s="102"/>
      <c r="O30" s="49"/>
      <c r="P30" s="50"/>
      <c r="Q30" s="43" t="str">
        <f>$B30</f>
        <v>5, 9:30</v>
      </c>
      <c r="R30" s="9" t="str">
        <f>$C30</f>
        <v>Bardeleben, Brittany</v>
      </c>
      <c r="S30" s="54" t="str">
        <f>IF(ISNUMBER(MATCH($C30,'[1]Scheduling Worksheet'!$L$1:$L$65536,0)),VLOOKUP($C30,'[1]Scheduling Worksheet'!$L$1:$X$65536,12,FALSE),"")</f>
        <v>5:00-EM</v>
      </c>
      <c r="T30" s="47" t="str">
        <f>IF(ISNUMBER(MATCH($C30,'[1]Scheduling Worksheet'!$M$1:$M$65536,0)),VLOOKUP($C30,'[1]Scheduling Worksheet'!$M$1:$X$65536,11,FALSE),"")</f>
        <v>5:00-Lector</v>
      </c>
      <c r="U30" s="47" t="str">
        <f>IF(ISNUMBER(MATCH($C30,'[1]Scheduling Worksheet'!$N$1:$N$65536,0)),VLOOKUP($C30,'[1]Scheduling Worksheet'!$N$1:$X$65536,10,FALSE),"")</f>
        <v/>
      </c>
      <c r="V30" s="47" t="str">
        <f>IF(ISNUMBER(MATCH($C30,'[1]Scheduling Worksheet'!$O$1:$O$65536,0)),VLOOKUP($C30,'[1]Scheduling Worksheet'!$O$1:$X$65536,9,FALSE),"")</f>
        <v>5:00-EM</v>
      </c>
      <c r="W30" s="64" t="str">
        <f>IF(ISNUMBER(MATCH($C30,'[1]Scheduling Worksheet'!$P$1:$P$65536,0)),VLOOKUP($C30,'[1]Scheduling Worksheet'!$P$1:$X$65536,8,FALSE),"")</f>
        <v>5:00-EM</v>
      </c>
      <c r="X30" s="51" t="str">
        <f>IF(ISNUMBER(MATCH($C30,'[1]Scheduling Worksheet'!$Q$1:$Q$65536,0)),VLOOKUP($C30,'[1]Scheduling Worksheet'!$Q$1:$X$65536,7,FALSE),"")</f>
        <v>5:00-Lector</v>
      </c>
      <c r="Y30" s="47" t="str">
        <f>IF(ISNUMBER(MATCH($C30,'[1]Scheduling Worksheet'!$R$1:$R$65536,0)),VLOOKUP($C30,'[1]Scheduling Worksheet'!$R$1:$X$65536,6,FALSE),"")</f>
        <v/>
      </c>
      <c r="Z30" s="47" t="str">
        <f>IF(ISNUMBER(MATCH($C30,'[1]Scheduling Worksheet'!$S$1:$S$65536,0)),VLOOKUP($C30,'[1]Scheduling Worksheet'!$S$1:$X$65536,5,FALSE),"")</f>
        <v/>
      </c>
      <c r="AA30" s="47" t="str">
        <f>IF(ISNUMBER(MATCH($C30,'[1]Scheduling Worksheet'!$T$1:$T$65536,0)),VLOOKUP($C30,'[1]Scheduling Worksheet'!$T$1:$X$65536,4,FALSE),"")</f>
        <v/>
      </c>
      <c r="AB30" s="47" t="str">
        <f>IF(ISNUMBER(MATCH($C30,'[1]Scheduling Worksheet'!$U$1:$U$65536,0)),VLOOKUP($C30,'[1]Scheduling Worksheet'!$U$1:$X$65536,3,FALSE),"")</f>
        <v/>
      </c>
      <c r="AC30" s="53" t="str">
        <f>IF(ISNUMBER(MATCH($C30,'[1]Scheduling Worksheet'!$V$1:$V$65536,0)),VLOOKUP($C30,'[1]Scheduling Worksheet'!$V$1:$X$65536,3,FALSE),"")</f>
        <v/>
      </c>
      <c r="AD30" s="18"/>
      <c r="AE30" s="33"/>
      <c r="AF30" s="25" t="str">
        <f>$C30</f>
        <v>Bardeleben, Brittany</v>
      </c>
      <c r="AG30" s="51" t="str">
        <f>$B30</f>
        <v>5, 9:30</v>
      </c>
      <c r="AH30" s="43" t="str">
        <f>IF(ISNUMBER(MATCH($C30,[2]LECTORS!$D$1:$D$65546,0)),VLOOKUP($C30,[2]LECTORS!$D$1:$Q$65546,7,FALSE),"")</f>
        <v>512-779-9683</v>
      </c>
      <c r="AI30" s="26" t="str">
        <f>IF($AJ30="y",IF(ISNUMBER(MATCH($C30,[2]LECTORS!$D$1:$D$65546,0)),VLOOKUP($C30,[2]LECTORS!$D$1:$Q$65546,6,FALSE),""),"")</f>
        <v>bratcarter93@hotmail.com</v>
      </c>
      <c r="AJ30" s="27" t="s">
        <v>45</v>
      </c>
      <c r="AK30" s="16">
        <f>COUNTIF($E30:$AE30,"*-Lector")</f>
        <v>4</v>
      </c>
      <c r="AL30" s="14" t="str">
        <f>IF(ISNUMBER(MATCH($C30,[2]LECTORS!$D$1:$D$65546,0)),VLOOKUP($C30,[2]LECTORS!$D$1:$Q$65546,12,FALSE),"")</f>
        <v>8</v>
      </c>
      <c r="AM30" s="132">
        <f>COUNTIF($E30:$AE30,"*-EM")+AK30</f>
        <v>10</v>
      </c>
      <c r="AN30" s="13" t="str">
        <f>IF(ISNUMBER(MATCH($C30,[2]LECTORS!$D$1:$D$65546,0)),VLOOKUP($C30,[2]LECTORS!$D$1:$S$65546,14,FALSE),"")</f>
        <v>EM</v>
      </c>
      <c r="AO30" s="14">
        <f>IF(ISNUMBER(MATCH($C30,[2]LECTORS!$D$1:$D$65546,0)),VLOOKUP($C30,[2]LECTORS!$D$1:$S$65546,15,FALSE),"")</f>
        <v>0</v>
      </c>
      <c r="AP30" s="14" t="str">
        <f>IF(ISNUMBER(MATCH($C30,[2]LECTORS!$D$1:$D$65546,0)),VLOOKUP($C30,[2]LECTORS!$D$1:$S$65546,16,FALSE),"")</f>
        <v>(formerly Brittany Mueller)</v>
      </c>
      <c r="AQ30" s="14" t="str">
        <f>IF(ISNUMBER(MATCH($C30,[2]LECTORS!$D$1:$D$65546,0)),VLOOKUP($C30,[2]LECTORS!$D$1:$Q$65546,6,FALSE),"")</f>
        <v>bratcarter93@hotmail.com</v>
      </c>
      <c r="AR30" s="2"/>
      <c r="AS30" s="2"/>
      <c r="BA30" s="4" t="str">
        <f>IF($AN30="EM",$B30,"LEC")</f>
        <v>5, 9:30</v>
      </c>
    </row>
    <row r="31" spans="1:84" s="4" customFormat="1" ht="19.95" customHeight="1" x14ac:dyDescent="0.25">
      <c r="A31" s="76"/>
      <c r="B31" s="63" t="str">
        <f>IF(ISNUMBER(MATCH($C31,[2]LECTORS!$D$1:$D$65546,0)),VLOOKUP($C31,[2]LECTORS!$D$1:$Q$65546,11,FALSE),"")</f>
        <v>5, 9:30, 11:15,</v>
      </c>
      <c r="C31" s="101" t="s">
        <v>82</v>
      </c>
      <c r="D31" s="103" t="str">
        <f>IF(ISNUMBER(MATCH($C31,'[1]Scheduling Worksheet'!$B$1:$B$65536,0)),VLOOKUP($C31,'[1]Scheduling Worksheet'!$B$1:$X$65536,22,FALSE),"")</f>
        <v/>
      </c>
      <c r="E31" s="47" t="str">
        <f>IF(ISNUMBER(MATCH($C31,'[1]Scheduling Worksheet'!$C$1:$C$65536,0)),VLOOKUP($C31,'[1]Scheduling Worksheet'!$C$1:$X$65536,21,FALSE),"")</f>
        <v/>
      </c>
      <c r="F31" s="47" t="str">
        <f>IF(ISNUMBER(MATCH($C31,'[1]Scheduling Worksheet'!$D$1:$D$65536,0)),VLOOKUP($C31,'[1]Scheduling Worksheet'!$D$1:$X$65536,20,FALSE),"")</f>
        <v>5:00-Lector</v>
      </c>
      <c r="G31" s="47" t="str">
        <f>IF(ISNUMBER(MATCH($C31,'[1]Scheduling Worksheet'!$E$1:$E$65536,0)),VLOOKUP($C31,'[1]Scheduling Worksheet'!$E$1:$X$65536,19,FALSE),"")</f>
        <v/>
      </c>
      <c r="H31" s="48" t="str">
        <f>IF(ISNUMBER(MATCH($C31,'[1]Scheduling Worksheet'!$F$1:$F$65536,0)),VLOOKUP($C31,'[1]Scheduling Worksheet'!$F$1:$X$65536,19,FALSE),"")</f>
        <v/>
      </c>
      <c r="I31" s="48" t="str">
        <f>IF(ISNUMBER(MATCH($C31,'[1]Scheduling Worksheet'!$G$1:$G$65536,0)),VLOOKUP($C31,'[1]Scheduling Worksheet'!$G$1:$X$65536,17,FALSE),"")</f>
        <v/>
      </c>
      <c r="J31" s="47" t="str">
        <f>IF(ISNUMBER(MATCH($C31,'[1]Scheduling Worksheet'!$H$1:$H$65536,0)),VLOOKUP($C31,'[1]Scheduling Worksheet'!$H$1:$X$65536,16,FALSE),"")</f>
        <v>5:00-Lector</v>
      </c>
      <c r="K31" s="47" t="str">
        <f>IF(ISNUMBER(MATCH($C31,'[1]Scheduling Worksheet'!$I$1:$I$65536,0)),VLOOKUP($C31,'[1]Scheduling Worksheet'!$I$1:$X$65536,15,FALSE),"")</f>
        <v/>
      </c>
      <c r="L31" s="48" t="str">
        <f>IF(ISNUMBER(MATCH($C31,'[1]Scheduling Worksheet'!$J$1:$J$65536,0)),VLOOKUP($C31,'[1]Scheduling Worksheet'!$J$1:$X$65536,14,FALSE),"")</f>
        <v>5:00-Lector</v>
      </c>
      <c r="M31" s="47" t="str">
        <f>IF(ISNUMBER(MATCH($C31,'[1]Scheduling Worksheet'!$K$1:$K$65536,0)),VLOOKUP($C31,'[1]Scheduling Worksheet'!$K$1:$X$65536,13,FALSE),"")</f>
        <v/>
      </c>
      <c r="N31" s="102"/>
      <c r="O31" s="49"/>
      <c r="P31" s="50"/>
      <c r="Q31" s="43" t="str">
        <f>$B31</f>
        <v>5, 9:30, 11:15,</v>
      </c>
      <c r="R31" s="9" t="str">
        <f>$C31</f>
        <v>Streit, Emma</v>
      </c>
      <c r="S31" s="54" t="str">
        <f>IF(ISNUMBER(MATCH($C31,'[1]Scheduling Worksheet'!$L$1:$L$65536,0)),VLOOKUP($C31,'[1]Scheduling Worksheet'!$L$1:$X$65536,12,FALSE),"")</f>
        <v/>
      </c>
      <c r="T31" s="48" t="str">
        <f>IF(ISNUMBER(MATCH($C31,'[1]Scheduling Worksheet'!$M$1:$M$65536,0)),VLOOKUP($C31,'[1]Scheduling Worksheet'!$M$1:$X$65536,11,FALSE),"")</f>
        <v/>
      </c>
      <c r="U31" s="47" t="str">
        <f>IF(ISNUMBER(MATCH($C31,'[1]Scheduling Worksheet'!$N$1:$N$65536,0)),VLOOKUP($C31,'[1]Scheduling Worksheet'!$N$1:$X$65536,10,FALSE),"")</f>
        <v/>
      </c>
      <c r="V31" s="48" t="str">
        <f>IF(ISNUMBER(MATCH($C31,'[1]Scheduling Worksheet'!$O$1:$O$65536,0)),VLOOKUP($C31,'[1]Scheduling Worksheet'!$O$1:$X$65536,9,FALSE),"")</f>
        <v/>
      </c>
      <c r="W31" s="51" t="str">
        <f>IF(ISNUMBER(MATCH($C31,'[1]Scheduling Worksheet'!$P$1:$P$65536,0)),VLOOKUP($C31,'[1]Scheduling Worksheet'!$P$1:$X$65536,8,FALSE),"")</f>
        <v>5:00-Lector</v>
      </c>
      <c r="X31" s="51" t="str">
        <f>IF(ISNUMBER(MATCH($C31,'[1]Scheduling Worksheet'!$Q$1:$Q$65536,0)),VLOOKUP($C31,'[1]Scheduling Worksheet'!$Q$1:$X$65536,7,FALSE),"")</f>
        <v/>
      </c>
      <c r="Y31" s="47" t="str">
        <f>IF(ISNUMBER(MATCH($C31,'[1]Scheduling Worksheet'!$R$1:$R$65536,0)),VLOOKUP($C31,'[1]Scheduling Worksheet'!$R$1:$X$65536,6,FALSE),"")</f>
        <v>5:00-Lector</v>
      </c>
      <c r="Z31" s="47" t="str">
        <f>IF(ISNUMBER(MATCH($C31,'[1]Scheduling Worksheet'!$S$1:$S$65536,0)),VLOOKUP($C31,'[1]Scheduling Worksheet'!$S$1:$X$65536,5,FALSE),"")</f>
        <v/>
      </c>
      <c r="AA31" s="48" t="str">
        <f>IF(ISNUMBER(MATCH($C31,'[1]Scheduling Worksheet'!$T$1:$T$65536,0)),VLOOKUP($C31,'[1]Scheduling Worksheet'!$T$1:$X$65536,4,FALSE),"")</f>
        <v/>
      </c>
      <c r="AB31" s="47" t="str">
        <f>IF(ISNUMBER(MATCH($C31,'[1]Scheduling Worksheet'!$U$1:$U$65536,0)),VLOOKUP($C31,'[1]Scheduling Worksheet'!$U$1:$X$65536,3,FALSE),"")</f>
        <v/>
      </c>
      <c r="AC31" s="53" t="str">
        <f>IF(ISNUMBER(MATCH($C31,'[1]Scheduling Worksheet'!$V$1:$V$65536,0)),VLOOKUP($C31,'[1]Scheduling Worksheet'!$V$1:$X$65536,3,FALSE),"")</f>
        <v/>
      </c>
      <c r="AD31" s="18"/>
      <c r="AE31" s="33"/>
      <c r="AF31" s="25" t="str">
        <f>$C31</f>
        <v>Streit, Emma</v>
      </c>
      <c r="AG31" s="51" t="str">
        <f>$B31</f>
        <v>5, 9:30, 11:15,</v>
      </c>
      <c r="AH31" s="43" t="str">
        <f>IF(ISNUMBER(MATCH($C31,[2]LECTORS!$D$1:$D$65546,0)),VLOOKUP($C31,[2]LECTORS!$D$1:$Q$65546,7,FALSE),"")</f>
        <v>404-578-9621</v>
      </c>
      <c r="AI31" s="26" t="str">
        <f>IF($AJ31="y",IF(ISNUMBER(MATCH($C31,[2]LECTORS!$D$1:$D$65546,0)),VLOOKUP($C31,[2]LECTORS!$D$1:$Q$65546,6,FALSE),""),"")</f>
        <v>emmagstreit@gmail.com</v>
      </c>
      <c r="AJ31" s="27" t="s">
        <v>45</v>
      </c>
      <c r="AK31" s="16">
        <f>COUNTIF($E31:$AE31,"*-Lector")</f>
        <v>5</v>
      </c>
      <c r="AL31" s="14" t="str">
        <f>IF(ISNUMBER(MATCH($C31,[2]LECTORS!$D$1:$D$65546,0)),VLOOKUP($C31,[2]LECTORS!$D$1:$Q$65546,12,FALSE),"")</f>
        <v>s</v>
      </c>
      <c r="AM31" s="16">
        <f>COUNTIF($E31:$AE31,"*-EM")+AK31</f>
        <v>5</v>
      </c>
      <c r="AN31" s="13">
        <f>IF(ISNUMBER(MATCH($C31,[2]LECTORS!$D$1:$D$65546,0)),VLOOKUP($C31,[2]LECTORS!$D$1:$S$65546,14,FALSE),"")</f>
        <v>0</v>
      </c>
      <c r="AO31" s="14">
        <f>IF(ISNUMBER(MATCH($C31,[2]LECTORS!$D$1:$D$65546,0)),VLOOKUP($C31,[2]LECTORS!$D$1:$S$65546,15,FALSE),"")</f>
        <v>0</v>
      </c>
      <c r="AP31" s="14">
        <f>IF(ISNUMBER(MATCH($C31,[2]LECTORS!$D$1:$D$65546,0)),VLOOKUP($C31,[2]LECTORS!$D$1:$S$65546,16,FALSE),"")</f>
        <v>0</v>
      </c>
      <c r="AQ31" s="14" t="str">
        <f>IF(ISNUMBER(MATCH($C31,[2]LECTORS!$D$1:$D$65546,0)),VLOOKUP($C31,[2]LECTORS!$D$1:$Q$65546,6,FALSE),"")</f>
        <v>emmagstreit@gmail.com</v>
      </c>
      <c r="AR31" s="2"/>
      <c r="AS31" s="2"/>
      <c r="BA31" s="4" t="str">
        <f>IF($AN31="EM",$B31,"LEC")</f>
        <v>LEC</v>
      </c>
    </row>
    <row r="32" spans="1:84" s="4" customFormat="1" ht="19.95" customHeight="1" x14ac:dyDescent="0.25">
      <c r="A32" s="76"/>
      <c r="B32" s="63" t="str">
        <f>IF(ISNUMBER(MATCH($C32,[2]LECTORS!$D$1:$D$65546,0)),VLOOKUP($C32,[2]LECTORS!$D$1:$Q$65546,11,FALSE),"")</f>
        <v>5, Vg</v>
      </c>
      <c r="C32" s="99" t="s">
        <v>10</v>
      </c>
      <c r="D32" s="103" t="str">
        <f>IF(ISNUMBER(MATCH($C32,'[1]Scheduling Worksheet'!$B$1:$B$65536,0)),VLOOKUP($C32,'[1]Scheduling Worksheet'!$B$1:$X$65536,22,FALSE),"")</f>
        <v>5:00-Lector</v>
      </c>
      <c r="E32" s="47" t="str">
        <f>IF(ISNUMBER(MATCH($C32,'[1]Scheduling Worksheet'!$C$1:$C$65536,0)),VLOOKUP($C32,'[1]Scheduling Worksheet'!$C$1:$X$65536,21,FALSE),"")</f>
        <v>5:00-EM</v>
      </c>
      <c r="F32" s="47" t="str">
        <f>IF(ISNUMBER(MATCH($C32,'[1]Scheduling Worksheet'!$D$1:$D$65536,0)),VLOOKUP($C32,'[1]Scheduling Worksheet'!$D$1:$X$65536,20,FALSE),"")</f>
        <v/>
      </c>
      <c r="G32" s="47" t="str">
        <f>IF(ISNUMBER(MATCH($C32,'[1]Scheduling Worksheet'!$E$1:$E$65536,0)),VLOOKUP($C32,'[1]Scheduling Worksheet'!$E$1:$X$65536,19,FALSE),"")</f>
        <v/>
      </c>
      <c r="H32" s="47" t="str">
        <f>IF(ISNUMBER(MATCH($C32,'[1]Scheduling Worksheet'!$F$1:$F$65536,0)),VLOOKUP($C32,'[1]Scheduling Worksheet'!$F$1:$X$65536,19,FALSE),"")</f>
        <v/>
      </c>
      <c r="I32" s="47" t="str">
        <f>IF(ISNUMBER(MATCH($C32,'[1]Scheduling Worksheet'!$G$1:$G$65536,0)),VLOOKUP($C32,'[1]Scheduling Worksheet'!$G$1:$X$65536,17,FALSE),"")</f>
        <v>5:00-Lector</v>
      </c>
      <c r="J32" s="47" t="str">
        <f>IF(ISNUMBER(MATCH($C32,'[1]Scheduling Worksheet'!$H$1:$H$65536,0)),VLOOKUP($C32,'[1]Scheduling Worksheet'!$H$1:$X$65536,16,FALSE),"")</f>
        <v>5:00-EM</v>
      </c>
      <c r="K32" s="47" t="str">
        <f>IF(ISNUMBER(MATCH($C32,'[1]Scheduling Worksheet'!$I$1:$I$65536,0)),VLOOKUP($C32,'[1]Scheduling Worksheet'!$I$1:$X$65536,15,FALSE),"")</f>
        <v/>
      </c>
      <c r="L32" s="47" t="str">
        <f>IF(ISNUMBER(MATCH($C32,'[1]Scheduling Worksheet'!$J$1:$J$65536,0)),VLOOKUP($C32,'[1]Scheduling Worksheet'!$J$1:$X$65536,14,FALSE),"")</f>
        <v>5:00-EM</v>
      </c>
      <c r="M32" s="47" t="str">
        <f>IF(ISNUMBER(MATCH($C32,'[1]Scheduling Worksheet'!$K$1:$K$65536,0)),VLOOKUP($C32,'[1]Scheduling Worksheet'!$K$1:$X$65536,13,FALSE),"")</f>
        <v>5:00-Lector</v>
      </c>
      <c r="N32" s="102"/>
      <c r="O32" s="49"/>
      <c r="P32" s="50"/>
      <c r="Q32" s="43" t="str">
        <f>$B32</f>
        <v>5, Vg</v>
      </c>
      <c r="R32" s="9" t="str">
        <f>$C32</f>
        <v>Rockwell, Dorcas</v>
      </c>
      <c r="S32" s="54" t="str">
        <f>IF(ISNUMBER(MATCH($C32,'[1]Scheduling Worksheet'!$L$1:$L$65536,0)),VLOOKUP($C32,'[1]Scheduling Worksheet'!$L$1:$X$65536,12,FALSE),"")</f>
        <v/>
      </c>
      <c r="T32" s="47" t="str">
        <f>IF(ISNUMBER(MATCH($C32,'[1]Scheduling Worksheet'!$M$1:$M$65536,0)),VLOOKUP($C32,'[1]Scheduling Worksheet'!$M$1:$X$65536,11,FALSE),"")</f>
        <v>5:00-EM</v>
      </c>
      <c r="U32" s="47" t="str">
        <f>IF(ISNUMBER(MATCH($C32,'[1]Scheduling Worksheet'!$N$1:$N$65536,0)),VLOOKUP($C32,'[1]Scheduling Worksheet'!$N$1:$X$65536,10,FALSE),"")</f>
        <v>5:00-EM</v>
      </c>
      <c r="V32" s="47" t="str">
        <f>IF(ISNUMBER(MATCH($C32,'[1]Scheduling Worksheet'!$O$1:$O$65536,0)),VLOOKUP($C32,'[1]Scheduling Worksheet'!$O$1:$X$65536,9,FALSE),"")</f>
        <v>5:00-Lector</v>
      </c>
      <c r="W32" s="51" t="str">
        <f>IF(ISNUMBER(MATCH($C32,'[1]Scheduling Worksheet'!$P$1:$P$65536,0)),VLOOKUP($C32,'[1]Scheduling Worksheet'!$P$1:$X$65536,8,FALSE),"")</f>
        <v/>
      </c>
      <c r="X32" s="51" t="str">
        <f>IF(ISNUMBER(MATCH($C32,'[1]Scheduling Worksheet'!$Q$1:$Q$65536,0)),VLOOKUP($C32,'[1]Scheduling Worksheet'!$Q$1:$X$65536,7,FALSE),"")</f>
        <v>5:00-EM</v>
      </c>
      <c r="Y32" s="47" t="str">
        <f>IF(ISNUMBER(MATCH($C32,'[1]Scheduling Worksheet'!$R$1:$R$65536,0)),VLOOKUP($C32,'[1]Scheduling Worksheet'!$R$1:$X$65536,6,FALSE),"")</f>
        <v>5:00-EM</v>
      </c>
      <c r="Z32" s="47" t="str">
        <f>IF(ISNUMBER(MATCH($C32,'[1]Scheduling Worksheet'!$S$1:$S$65536,0)),VLOOKUP($C32,'[1]Scheduling Worksheet'!$S$1:$X$65536,5,FALSE),"")</f>
        <v>5:00-Lector</v>
      </c>
      <c r="AA32" s="47" t="str">
        <f>IF(ISNUMBER(MATCH($C32,'[1]Scheduling Worksheet'!$T$1:$T$65536,0)),VLOOKUP($C32,'[1]Scheduling Worksheet'!$T$1:$X$65536,4,FALSE),"")</f>
        <v/>
      </c>
      <c r="AB32" s="47" t="str">
        <f>IF(ISNUMBER(MATCH($C32,'[1]Scheduling Worksheet'!$U$1:$U$65536,0)),VLOOKUP($C32,'[1]Scheduling Worksheet'!$U$1:$X$65536,3,FALSE),"")</f>
        <v/>
      </c>
      <c r="AC32" s="53" t="str">
        <f>IF(ISNUMBER(MATCH($C32,'[1]Scheduling Worksheet'!$V$1:$V$65536,0)),VLOOKUP($C32,'[1]Scheduling Worksheet'!$V$1:$X$65536,3,FALSE),"")</f>
        <v/>
      </c>
      <c r="AD32" s="18"/>
      <c r="AE32" s="33"/>
      <c r="AF32" s="25" t="str">
        <f>$C32</f>
        <v>Rockwell, Dorcas</v>
      </c>
      <c r="AG32" s="51" t="str">
        <f>$B32</f>
        <v>5, Vg</v>
      </c>
      <c r="AH32" s="43" t="str">
        <f>IF(ISNUMBER(MATCH($C32,[2]LECTORS!$D$1:$D$65546,0)),VLOOKUP($C32,[2]LECTORS!$D$1:$Q$65546,7,FALSE),"")</f>
        <v>512-282-4283</v>
      </c>
      <c r="AI32" s="26" t="str">
        <f>IF($AJ32="y",IF(ISNUMBER(MATCH($C32,[2]LECTORS!$D$1:$D$65546,0)),VLOOKUP($C32,[2]LECTORS!$D$1:$Q$65546,6,FALSE),""),"")</f>
        <v/>
      </c>
      <c r="AJ32" s="27"/>
      <c r="AK32" s="16">
        <f>COUNTIF($E32:$AE32,"*-Lector")</f>
        <v>4</v>
      </c>
      <c r="AL32" s="14">
        <f>IF(ISNUMBER(MATCH($C32,[2]LECTORS!$D$1:$D$65546,0)),VLOOKUP($C32,[2]LECTORS!$D$1:$Q$65546,12,FALSE),"")</f>
        <v>8</v>
      </c>
      <c r="AM32" s="132">
        <f>COUNTIF($E32:$AE32,"*-EM")+AK32</f>
        <v>11</v>
      </c>
      <c r="AN32" s="13" t="str">
        <f>IF(ISNUMBER(MATCH($C32,[2]LECTORS!$D$1:$D$65546,0)),VLOOKUP($C32,[2]LECTORS!$D$1:$S$65546,14,FALSE),"")</f>
        <v>EM, Sacristan</v>
      </c>
      <c r="AO32" s="14">
        <f>IF(ISNUMBER(MATCH($C32,[2]LECTORS!$D$1:$D$65546,0)),VLOOKUP($C32,[2]LECTORS!$D$1:$S$65546,15,FALSE),"")</f>
        <v>0</v>
      </c>
      <c r="AP32" s="14">
        <f>IF(ISNUMBER(MATCH($C32,[2]LECTORS!$D$1:$D$65546,0)),VLOOKUP($C32,[2]LECTORS!$D$1:$S$65546,16,FALSE),"")</f>
        <v>0</v>
      </c>
      <c r="AQ32" s="14" t="str">
        <f>IF(ISNUMBER(MATCH($C32,[2]LECTORS!$D$1:$D$65546,0)),VLOOKUP($C32,[2]LECTORS!$D$1:$Q$65546,6,FALSE),"")</f>
        <v>lilajaneisabelle@yahoo.com</v>
      </c>
      <c r="AR32" s="2"/>
      <c r="AS32" s="2"/>
      <c r="BA32" s="4" t="str">
        <f>IF($AN32="EM",$B32,"LEC")</f>
        <v>LEC</v>
      </c>
    </row>
    <row r="33" spans="1:84" s="4" customFormat="1" ht="19.95" customHeight="1" x14ac:dyDescent="0.25">
      <c r="A33" s="112"/>
      <c r="B33" s="138" t="s">
        <v>37</v>
      </c>
      <c r="C33" s="147">
        <v>5</v>
      </c>
      <c r="D33" s="114"/>
      <c r="E33" s="115"/>
      <c r="F33" s="115"/>
      <c r="G33" s="115"/>
      <c r="H33" s="115" t="str">
        <f>IF(ISNUMBER(MATCH($B33,'[1]Scheduling Worksheet'!$F$1:$F$65536,0)),VLOOKUP($B33,'[1]Scheduling Worksheet'!$F$1:$X$65536,19,FALSE),"")</f>
        <v/>
      </c>
      <c r="I33" s="115"/>
      <c r="J33" s="115"/>
      <c r="K33" s="115"/>
      <c r="L33" s="115"/>
      <c r="M33" s="115"/>
      <c r="N33" s="116"/>
      <c r="O33" s="117"/>
      <c r="P33" s="118"/>
      <c r="Q33" s="113"/>
      <c r="R33" s="119" t="str">
        <f>$B33</f>
        <v>7:30,</v>
      </c>
      <c r="S33" s="114"/>
      <c r="T33" s="115"/>
      <c r="U33" s="115"/>
      <c r="V33" s="115"/>
      <c r="W33" s="120"/>
      <c r="X33" s="120"/>
      <c r="Y33" s="115"/>
      <c r="Z33" s="115"/>
      <c r="AA33" s="115"/>
      <c r="AB33" s="115"/>
      <c r="AC33" s="121"/>
      <c r="AD33" s="122"/>
      <c r="AE33" s="123"/>
      <c r="AF33" s="124" t="str">
        <f>$B33</f>
        <v>7:30,</v>
      </c>
      <c r="AG33" s="120"/>
      <c r="AH33" s="113"/>
      <c r="AI33" s="125"/>
      <c r="AJ33" s="126"/>
      <c r="AK33" s="127"/>
      <c r="AL33" s="128"/>
      <c r="AM33" s="127"/>
      <c r="AN33" s="129"/>
      <c r="AO33" s="128"/>
      <c r="AP33" s="128"/>
      <c r="AQ33" s="128"/>
      <c r="AR33" s="130"/>
      <c r="AS33" s="130"/>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row>
    <row r="34" spans="1:84" s="4" customFormat="1" ht="19.95" customHeight="1" x14ac:dyDescent="0.25">
      <c r="A34" s="76"/>
      <c r="B34" s="63" t="str">
        <f>IF(ISNUMBER(MATCH($C34,[2]LECTORS!$D$1:$D$65546,0)),VLOOKUP($C34,[2]LECTORS!$D$1:$Q$65546,11,FALSE),"")</f>
        <v/>
      </c>
      <c r="C34" s="99" t="s">
        <v>70</v>
      </c>
      <c r="D34" s="103" t="str">
        <f>IF(ISNUMBER(MATCH($C34,'[1]Scheduling Worksheet'!$B$1:$B$65536,0)),VLOOKUP($C34,'[1]Scheduling Worksheet'!$B$1:$X$65536,22,FALSE),"")</f>
        <v/>
      </c>
      <c r="E34" s="47" t="str">
        <f>IF(ISNUMBER(MATCH($C34,'[1]Scheduling Worksheet'!$C$1:$C$65536,0)),VLOOKUP($C34,'[1]Scheduling Worksheet'!$C$1:$X$65536,21,FALSE),"")</f>
        <v/>
      </c>
      <c r="F34" s="47" t="str">
        <f>IF(ISNUMBER(MATCH($C34,'[1]Scheduling Worksheet'!$D$1:$D$65536,0)),VLOOKUP($C34,'[1]Scheduling Worksheet'!$D$1:$X$65536,20,FALSE),"")</f>
        <v/>
      </c>
      <c r="G34" s="47" t="str">
        <f>IF(ISNUMBER(MATCH($C34,'[1]Scheduling Worksheet'!$E$1:$E$65536,0)),VLOOKUP($C34,'[1]Scheduling Worksheet'!$E$1:$X$65536,19,FALSE),"")</f>
        <v/>
      </c>
      <c r="H34" s="48" t="str">
        <f>IF(ISNUMBER(MATCH($C34,'[1]Scheduling Worksheet'!$F$1:$F$65536,0)),VLOOKUP($C34,'[1]Scheduling Worksheet'!$F$1:$X$65536,19,FALSE),"")</f>
        <v/>
      </c>
      <c r="I34" s="47" t="str">
        <f>IF(ISNUMBER(MATCH($C34,'[1]Scheduling Worksheet'!$G$1:$G$65536,0)),VLOOKUP($C34,'[1]Scheduling Worksheet'!$G$1:$X$65536,17,FALSE),"")</f>
        <v/>
      </c>
      <c r="J34" s="48" t="str">
        <f>IF(ISNUMBER(MATCH($C34,'[1]Scheduling Worksheet'!$H$1:$H$65536,0)),VLOOKUP($C34,'[1]Scheduling Worksheet'!$H$1:$X$65536,16,FALSE),"")</f>
        <v/>
      </c>
      <c r="K34" s="47" t="str">
        <f>IF(ISNUMBER(MATCH($C34,'[1]Scheduling Worksheet'!$I$1:$I$65536,0)),VLOOKUP($C34,'[1]Scheduling Worksheet'!$I$1:$X$65536,15,FALSE),"")</f>
        <v/>
      </c>
      <c r="L34" s="47" t="str">
        <f>IF(ISNUMBER(MATCH($C34,'[1]Scheduling Worksheet'!$J$1:$J$65536,0)),VLOOKUP($C34,'[1]Scheduling Worksheet'!$J$1:$X$65536,14,FALSE),"")</f>
        <v/>
      </c>
      <c r="M34" s="48" t="str">
        <f>IF(ISNUMBER(MATCH($C34,'[1]Scheduling Worksheet'!$K$1:$K$65536,0)),VLOOKUP($C34,'[1]Scheduling Worksheet'!$K$1:$X$65536,13,FALSE),"")</f>
        <v/>
      </c>
      <c r="N34" s="102"/>
      <c r="O34" s="49"/>
      <c r="P34" s="50"/>
      <c r="Q34" s="43" t="str">
        <f>$B34</f>
        <v/>
      </c>
      <c r="R34" s="9" t="str">
        <f>$C34</f>
        <v>Aguilar, Katherine</v>
      </c>
      <c r="S34" s="54" t="str">
        <f>IF(ISNUMBER(MATCH($C34,'[1]Scheduling Worksheet'!$L$1:$L$65536,0)),VLOOKUP($C34,'[1]Scheduling Worksheet'!$L$1:$X$65536,12,FALSE),"")</f>
        <v/>
      </c>
      <c r="T34" s="47" t="str">
        <f>IF(ISNUMBER(MATCH($C34,'[1]Scheduling Worksheet'!$M$1:$M$65536,0)),VLOOKUP($C34,'[1]Scheduling Worksheet'!$M$1:$X$65536,11,FALSE),"")</f>
        <v/>
      </c>
      <c r="U34" s="48" t="str">
        <f>IF(ISNUMBER(MATCH($C34,'[1]Scheduling Worksheet'!$N$1:$N$65536,0)),VLOOKUP($C34,'[1]Scheduling Worksheet'!$N$1:$X$65536,10,FALSE),"")</f>
        <v/>
      </c>
      <c r="V34" s="48" t="str">
        <f>IF(ISNUMBER(MATCH($C34,'[1]Scheduling Worksheet'!$O$1:$O$65536,0)),VLOOKUP($C34,'[1]Scheduling Worksheet'!$O$1:$X$65536,9,FALSE),"")</f>
        <v/>
      </c>
      <c r="W34" s="51" t="str">
        <f>IF(ISNUMBER(MATCH($C34,'[1]Scheduling Worksheet'!$P$1:$P$65536,0)),VLOOKUP($C34,'[1]Scheduling Worksheet'!$P$1:$X$65536,8,FALSE),"")</f>
        <v/>
      </c>
      <c r="X34" s="64" t="str">
        <f>IF(ISNUMBER(MATCH($C34,'[1]Scheduling Worksheet'!$Q$1:$Q$65536,0)),VLOOKUP($C34,'[1]Scheduling Worksheet'!$Q$1:$X$65536,7,FALSE),"")</f>
        <v/>
      </c>
      <c r="Y34" s="48" t="str">
        <f>IF(ISNUMBER(MATCH($C34,'[1]Scheduling Worksheet'!$R$1:$R$65536,0)),VLOOKUP($C34,'[1]Scheduling Worksheet'!$R$1:$X$65536,6,FALSE),"")</f>
        <v/>
      </c>
      <c r="Z34" s="48" t="str">
        <f>IF(ISNUMBER(MATCH($C34,'[1]Scheduling Worksheet'!$S$1:$S$65536,0)),VLOOKUP($C34,'[1]Scheduling Worksheet'!$S$1:$X$65536,5,FALSE),"")</f>
        <v/>
      </c>
      <c r="AA34" s="48" t="str">
        <f>IF(ISNUMBER(MATCH($C34,'[1]Scheduling Worksheet'!$T$1:$T$65536,0)),VLOOKUP($C34,'[1]Scheduling Worksheet'!$T$1:$X$65536,4,FALSE),"")</f>
        <v/>
      </c>
      <c r="AB34" s="47" t="str">
        <f>IF(ISNUMBER(MATCH($C34,'[1]Scheduling Worksheet'!$U$1:$U$65536,0)),VLOOKUP($C34,'[1]Scheduling Worksheet'!$U$1:$X$65536,3,FALSE),"")</f>
        <v/>
      </c>
      <c r="AC34" s="53" t="str">
        <f>IF(ISNUMBER(MATCH($C34,'[1]Scheduling Worksheet'!$V$1:$V$65536,0)),VLOOKUP($C34,'[1]Scheduling Worksheet'!$V$1:$X$65536,3,FALSE),"")</f>
        <v/>
      </c>
      <c r="AD34" s="18"/>
      <c r="AE34" s="33"/>
      <c r="AF34" s="25" t="str">
        <f>$C34</f>
        <v>Aguilar, Katherine</v>
      </c>
      <c r="AG34" s="51" t="str">
        <f>$B34</f>
        <v/>
      </c>
      <c r="AH34" s="43" t="str">
        <f>IF(ISNUMBER(MATCH($C34,[2]LECTORS!$D$1:$D$65546,0)),VLOOKUP($C34,[2]LECTORS!$D$1:$Q$65546,7,FALSE),"")</f>
        <v/>
      </c>
      <c r="AI34" s="26" t="str">
        <f>IF($AJ34="y",IF(ISNUMBER(MATCH($C34,[2]LECTORS!$D$1:$D$65546,0)),VLOOKUP($C34,[2]LECTORS!$D$1:$Q$65546,6,FALSE),""),"")</f>
        <v/>
      </c>
      <c r="AJ34" s="27" t="s">
        <v>45</v>
      </c>
      <c r="AK34" s="16">
        <f>COUNTIF($E34:$AE34,"*-Lector")</f>
        <v>0</v>
      </c>
      <c r="AL34" s="14" t="str">
        <f>IF(ISNUMBER(MATCH($C34,[2]LECTORS!$D$1:$D$65546,0)),VLOOKUP($C34,[2]LECTORS!$D$1:$Q$65546,12,FALSE),"")</f>
        <v/>
      </c>
      <c r="AM34" s="16">
        <f>COUNTIF($E34:$AE34,"*-EM")+AK34</f>
        <v>0</v>
      </c>
      <c r="AN34" s="13" t="str">
        <f>IF(ISNUMBER(MATCH($C34,[2]LECTORS!$D$1:$D$65546,0)),VLOOKUP($C34,[2]LECTORS!$D$1:$S$65546,14,FALSE),"")</f>
        <v/>
      </c>
      <c r="AO34" s="14" t="str">
        <f>IF(ISNUMBER(MATCH($C34,[2]LECTORS!$D$1:$D$65546,0)),VLOOKUP($C34,[2]LECTORS!$D$1:$S$65546,15,FALSE),"")</f>
        <v/>
      </c>
      <c r="AP34" s="14" t="str">
        <f>IF(ISNUMBER(MATCH($C34,[2]LECTORS!$D$1:$D$65546,0)),VLOOKUP($C34,[2]LECTORS!$D$1:$S$65546,16,FALSE),"")</f>
        <v/>
      </c>
      <c r="AQ34" s="14" t="str">
        <f>IF(ISNUMBER(MATCH($C34,[2]LECTORS!$D$1:$D$65546,0)),VLOOKUP($C34,[2]LECTORS!$D$1:$Q$65546,6,FALSE),"")</f>
        <v/>
      </c>
      <c r="AR34" s="2"/>
      <c r="AS34" s="2"/>
      <c r="BA34" s="4" t="str">
        <f>IF($AN34="EM",$B34,"LEC")</f>
        <v>LEC</v>
      </c>
    </row>
    <row r="35" spans="1:84" s="4" customFormat="1" ht="19.95" customHeight="1" x14ac:dyDescent="0.25">
      <c r="A35" s="31"/>
      <c r="B35" s="63" t="str">
        <f>IF(ISNUMBER(MATCH($C35,[2]LECTORS!$D$1:$D$65546,0)),VLOOKUP($C35,[2]LECTORS!$D$1:$Q$65546,11,FALSE),"")</f>
        <v>7:30,</v>
      </c>
      <c r="C35" s="99" t="s">
        <v>90</v>
      </c>
      <c r="D35" s="103" t="str">
        <f>IF(ISNUMBER(MATCH($C35,'[1]Scheduling Worksheet'!$B$1:$B$65536,0)),VLOOKUP($C35,'[1]Scheduling Worksheet'!$B$1:$X$65536,22,FALSE),"")</f>
        <v>7:30-Lector</v>
      </c>
      <c r="E35" s="47" t="str">
        <f>IF(ISNUMBER(MATCH($C35,'[1]Scheduling Worksheet'!$C$1:$C$65536,0)),VLOOKUP($C35,'[1]Scheduling Worksheet'!$C$1:$X$65536,21,FALSE),"")</f>
        <v/>
      </c>
      <c r="F35" s="47" t="str">
        <f>IF(ISNUMBER(MATCH($C35,'[1]Scheduling Worksheet'!$D$1:$D$65536,0)),VLOOKUP($C35,'[1]Scheduling Worksheet'!$D$1:$X$65536,20,FALSE),"")</f>
        <v/>
      </c>
      <c r="G35" s="47" t="str">
        <f>IF(ISNUMBER(MATCH($C35,'[1]Scheduling Worksheet'!$E$1:$E$65536,0)),VLOOKUP($C35,'[1]Scheduling Worksheet'!$E$1:$X$65536,19,FALSE),"")</f>
        <v>7:30-Lector</v>
      </c>
      <c r="H35" s="47" t="str">
        <f>IF(ISNUMBER(MATCH($C35,'[1]Scheduling Worksheet'!$F$1:$F$65536,0)),VLOOKUP($C35,'[1]Scheduling Worksheet'!$F$1:$X$65536,19,FALSE),"")</f>
        <v/>
      </c>
      <c r="I35" s="47" t="str">
        <f>IF(ISNUMBER(MATCH($C35,'[1]Scheduling Worksheet'!$G$1:$G$65536,0)),VLOOKUP($C35,'[1]Scheduling Worksheet'!$G$1:$X$65536,17,FALSE),"")</f>
        <v/>
      </c>
      <c r="J35" s="47" t="str">
        <f>IF(ISNUMBER(MATCH($C35,'[1]Scheduling Worksheet'!$H$1:$H$65536,0)),VLOOKUP($C35,'[1]Scheduling Worksheet'!$H$1:$X$65536,16,FALSE),"")</f>
        <v>7:30-Lector</v>
      </c>
      <c r="K35" s="47" t="str">
        <f>IF(ISNUMBER(MATCH($C35,'[1]Scheduling Worksheet'!$I$1:$I$65536,0)),VLOOKUP($C35,'[1]Scheduling Worksheet'!$I$1:$X$65536,15,FALSE),"")</f>
        <v/>
      </c>
      <c r="L35" s="48" t="str">
        <f>IF(ISNUMBER(MATCH($C35,'[1]Scheduling Worksheet'!$J$1:$J$65536,0)),VLOOKUP($C35,'[1]Scheduling Worksheet'!$J$1:$X$65536,14,FALSE),"")</f>
        <v>7:30-Lector</v>
      </c>
      <c r="M35" s="48" t="str">
        <f>IF(ISNUMBER(MATCH($C35,'[1]Scheduling Worksheet'!$K$1:$K$65536,0)),VLOOKUP($C35,'[1]Scheduling Worksheet'!$K$1:$X$65536,13,FALSE),"")</f>
        <v/>
      </c>
      <c r="N35" s="102"/>
      <c r="O35" s="49"/>
      <c r="P35" s="50"/>
      <c r="Q35" s="55" t="str">
        <f>$B35</f>
        <v>7:30,</v>
      </c>
      <c r="R35" s="9" t="str">
        <f>$C35</f>
        <v>Kraft, Vanessa</v>
      </c>
      <c r="S35" s="110" t="str">
        <f>IF(ISNUMBER(MATCH($C35,'[1]Scheduling Worksheet'!$L$1:$L$65536,0)),VLOOKUP($C35,'[1]Scheduling Worksheet'!$L$1:$X$65536,12,FALSE),"")</f>
        <v>7:30-Lector</v>
      </c>
      <c r="T35" s="48" t="str">
        <f>IF(ISNUMBER(MATCH($C35,'[1]Scheduling Worksheet'!$M$1:$M$65536,0)),VLOOKUP($C35,'[1]Scheduling Worksheet'!$M$1:$X$65536,11,FALSE),"")</f>
        <v/>
      </c>
      <c r="U35" s="47" t="str">
        <f>IF(ISNUMBER(MATCH($C35,'[1]Scheduling Worksheet'!$N$1:$N$65536,0)),VLOOKUP($C35,'[1]Scheduling Worksheet'!$N$1:$X$65536,10,FALSE),"")</f>
        <v>7:30-Lector</v>
      </c>
      <c r="V35" s="47" t="str">
        <f>IF(ISNUMBER(MATCH($C35,'[1]Scheduling Worksheet'!$O$1:$O$65536,0)),VLOOKUP($C35,'[1]Scheduling Worksheet'!$O$1:$X$65536,9,FALSE),"")</f>
        <v/>
      </c>
      <c r="W35" s="64" t="str">
        <f>IF(ISNUMBER(MATCH($C35,'[1]Scheduling Worksheet'!$P$1:$P$65536,0)),VLOOKUP($C35,'[1]Scheduling Worksheet'!$P$1:$X$65536,8,FALSE),"")</f>
        <v>7:30-Lector</v>
      </c>
      <c r="X35" s="64" t="str">
        <f>IF(ISNUMBER(MATCH($C35,'[1]Scheduling Worksheet'!$Q$1:$Q$65536,0)),VLOOKUP($C35,'[1]Scheduling Worksheet'!$Q$1:$X$65536,7,FALSE),"")</f>
        <v/>
      </c>
      <c r="Y35" s="47" t="str">
        <f>IF(ISNUMBER(MATCH($C35,'[1]Scheduling Worksheet'!$R$1:$R$65536,0)),VLOOKUP($C35,'[1]Scheduling Worksheet'!$R$1:$X$65536,6,FALSE),"")</f>
        <v>7:30-Lector</v>
      </c>
      <c r="Z35" s="47" t="str">
        <f>IF(ISNUMBER(MATCH($C35,'[1]Scheduling Worksheet'!$S$1:$S$65536,0)),VLOOKUP($C35,'[1]Scheduling Worksheet'!$S$1:$X$65536,5,FALSE),"")</f>
        <v/>
      </c>
      <c r="AA35" s="47" t="str">
        <f>IF(ISNUMBER(MATCH($C35,'[1]Scheduling Worksheet'!$T$1:$T$65536,0)),VLOOKUP($C35,'[1]Scheduling Worksheet'!$T$1:$X$65536,4,FALSE),"")</f>
        <v/>
      </c>
      <c r="AB35" s="47" t="str">
        <f>IF(ISNUMBER(MATCH($C35,'[1]Scheduling Worksheet'!$U$1:$U$65536,0)),VLOOKUP($C35,'[1]Scheduling Worksheet'!$U$1:$X$65536,3,FALSE),"")</f>
        <v/>
      </c>
      <c r="AC35" s="53" t="str">
        <f>IF(ISNUMBER(MATCH($C35,'[1]Scheduling Worksheet'!$V$1:$V$65536,0)),VLOOKUP($C35,'[1]Scheduling Worksheet'!$V$1:$X$65536,3,FALSE),"")</f>
        <v/>
      </c>
      <c r="AD35" s="18"/>
      <c r="AE35" s="33"/>
      <c r="AF35" s="25" t="str">
        <f>$C35</f>
        <v>Kraft, Vanessa</v>
      </c>
      <c r="AG35" s="51" t="str">
        <f>$B35</f>
        <v>7:30,</v>
      </c>
      <c r="AH35" s="43" t="str">
        <f>IF(ISNUMBER(MATCH($C35,[2]LECTORS!$D$1:$D$65546,0)),VLOOKUP($C35,[2]LECTORS!$D$1:$Q$65546,7,FALSE),"")</f>
        <v>940-704-0760</v>
      </c>
      <c r="AI35" s="26" t="str">
        <f>IF($AJ35="y",IF(ISNUMBER(MATCH($C35,[2]LECTORS!$D$1:$D$65546,0)),VLOOKUP($C35,[2]LECTORS!$D$1:$Q$65546,6,FALSE),""),"")</f>
        <v/>
      </c>
      <c r="AJ35" s="27" t="s">
        <v>46</v>
      </c>
      <c r="AK35" s="16">
        <f>COUNTIF($E35:$AE35,"*-Lector")</f>
        <v>7</v>
      </c>
      <c r="AL35" s="14">
        <f>IF(ISNUMBER(MATCH($C35,[2]LECTORS!$D$1:$D$65546,0)),VLOOKUP($C35,[2]LECTORS!$D$1:$Q$65546,12,FALSE),"")</f>
        <v>0</v>
      </c>
      <c r="AM35" s="16">
        <f>COUNTIF($E35:$AE35,"*-EM")+AK35</f>
        <v>7</v>
      </c>
      <c r="AN35" s="13">
        <f>IF(ISNUMBER(MATCH($C35,[2]LECTORS!$D$1:$D$65546,0)),VLOOKUP($C35,[2]LECTORS!$D$1:$S$65546,14,FALSE),"")</f>
        <v>0</v>
      </c>
      <c r="AO35" s="14">
        <f>IF(ISNUMBER(MATCH($C35,[2]LECTORS!$D$1:$D$65546,0)),VLOOKUP($C35,[2]LECTORS!$D$1:$S$65546,15,FALSE),"")</f>
        <v>0</v>
      </c>
      <c r="AP35" s="14">
        <f>IF(ISNUMBER(MATCH($C35,[2]LECTORS!$D$1:$D$65546,0)),VLOOKUP($C35,[2]LECTORS!$D$1:$S$65546,16,FALSE),"")</f>
        <v>0</v>
      </c>
      <c r="AQ35" s="14" t="str">
        <f>IF(ISNUMBER(MATCH($C35,[2]LECTORS!$D$1:$D$65546,0)),VLOOKUP($C35,[2]LECTORS!$D$1:$Q$65546,6,FALSE),"")</f>
        <v>gonzalez.van@gmail.com</v>
      </c>
      <c r="AR35" s="2"/>
      <c r="AS35" s="2"/>
      <c r="BA35" s="4" t="str">
        <f>IF($AN35="EM",$B35,"LEC")</f>
        <v>LEC</v>
      </c>
    </row>
    <row r="36" spans="1:84" s="4" customFormat="1" ht="19.95" customHeight="1" x14ac:dyDescent="0.25">
      <c r="A36" s="31"/>
      <c r="B36" s="63" t="str">
        <f>IF(ISNUMBER(MATCH($C36,[2]LECTORS!$D$1:$D$65546,0)),VLOOKUP($C36,[2]LECTORS!$D$1:$Q$65546,11,FALSE),"")</f>
        <v>7:30,</v>
      </c>
      <c r="C36" s="99" t="s">
        <v>89</v>
      </c>
      <c r="D36" s="103"/>
      <c r="E36" s="47" t="str">
        <f>IF(ISNUMBER(MATCH($C36,'[1]Scheduling Worksheet'!$C$1:$C$65536,0)),VLOOKUP($C36,'[1]Scheduling Worksheet'!$C$1:$X$65536,21,FALSE),"")</f>
        <v/>
      </c>
      <c r="F36" s="47" t="str">
        <f>IF(ISNUMBER(MATCH($C36,'[1]Scheduling Worksheet'!$D$1:$D$65536,0)),VLOOKUP($C36,'[1]Scheduling Worksheet'!$D$1:$X$65536,20,FALSE),"")</f>
        <v/>
      </c>
      <c r="G36" s="47" t="str">
        <f>IF(ISNUMBER(MATCH($C36,'[1]Scheduling Worksheet'!$E$1:$E$65536,0)),VLOOKUP($C36,'[1]Scheduling Worksheet'!$E$1:$X$65536,19,FALSE),"")</f>
        <v/>
      </c>
      <c r="H36" s="47" t="str">
        <f>IF(ISNUMBER(MATCH($C36,'[1]Scheduling Worksheet'!$F$1:$F$65536,0)),VLOOKUP($C36,'[1]Scheduling Worksheet'!$F$1:$X$65536,19,FALSE),"")</f>
        <v/>
      </c>
      <c r="I36" s="47" t="str">
        <f>IF(ISNUMBER(MATCH($C36,'[1]Scheduling Worksheet'!$G$1:$G$65536,0)),VLOOKUP($C36,'[1]Scheduling Worksheet'!$G$1:$X$65536,17,FALSE),"")</f>
        <v/>
      </c>
      <c r="J36" s="47" t="str">
        <f>IF(ISNUMBER(MATCH($C36,'[1]Scheduling Worksheet'!$H$1:$H$65536,0)),VLOOKUP($C36,'[1]Scheduling Worksheet'!$H$1:$X$65536,16,FALSE),"")</f>
        <v/>
      </c>
      <c r="K36" s="47" t="str">
        <f>IF(ISNUMBER(MATCH($C36,'[1]Scheduling Worksheet'!$I$1:$I$65536,0)),VLOOKUP($C36,'[1]Scheduling Worksheet'!$I$1:$X$65536,15,FALSE),"")</f>
        <v/>
      </c>
      <c r="L36" s="47" t="str">
        <f>IF(ISNUMBER(MATCH($C36,'[1]Scheduling Worksheet'!$J$1:$J$65536,0)),VLOOKUP($C36,'[1]Scheduling Worksheet'!$J$1:$X$65536,14,FALSE),"")</f>
        <v/>
      </c>
      <c r="M36" s="47" t="str">
        <f>IF(ISNUMBER(MATCH($C36,'[1]Scheduling Worksheet'!$K$1:$K$65536,0)),VLOOKUP($C36,'[1]Scheduling Worksheet'!$K$1:$X$65536,13,FALSE),"")</f>
        <v/>
      </c>
      <c r="N36" s="102"/>
      <c r="O36" s="49"/>
      <c r="P36" s="50"/>
      <c r="Q36" s="43"/>
      <c r="R36" s="9" t="str">
        <f>$C36</f>
        <v>Ochoa, Chris</v>
      </c>
      <c r="S36" s="110" t="str">
        <f>IF(ISNUMBER(MATCH($C36,'[1]Scheduling Worksheet'!$L$1:$L$65536,0)),VLOOKUP($C36,'[1]Scheduling Worksheet'!$L$1:$X$65536,12,FALSE),"")</f>
        <v/>
      </c>
      <c r="T36" s="48" t="str">
        <f>IF(ISNUMBER(MATCH($C36,'[1]Scheduling Worksheet'!$M$1:$M$65536,0)),VLOOKUP($C36,'[1]Scheduling Worksheet'!$M$1:$X$65536,11,FALSE),"")</f>
        <v/>
      </c>
      <c r="U36" s="48" t="str">
        <f>IF(ISNUMBER(MATCH($C36,'[1]Scheduling Worksheet'!$N$1:$N$65536,0)),VLOOKUP($C36,'[1]Scheduling Worksheet'!$N$1:$X$65536,10,FALSE),"")</f>
        <v/>
      </c>
      <c r="V36" s="48" t="str">
        <f>IF(ISNUMBER(MATCH($C36,'[1]Scheduling Worksheet'!$O$1:$O$65536,0)),VLOOKUP($C36,'[1]Scheduling Worksheet'!$O$1:$X$65536,9,FALSE),"")</f>
        <v/>
      </c>
      <c r="W36" s="64" t="str">
        <f>IF(ISNUMBER(MATCH($C36,'[1]Scheduling Worksheet'!$P$1:$P$65536,0)),VLOOKUP($C36,'[1]Scheduling Worksheet'!$P$1:$X$65536,8,FALSE),"")</f>
        <v/>
      </c>
      <c r="X36" s="64" t="str">
        <f>IF(ISNUMBER(MATCH($C36,'[1]Scheduling Worksheet'!$Q$1:$Q$65536,0)),VLOOKUP($C36,'[1]Scheduling Worksheet'!$Q$1:$X$65536,7,FALSE),"")</f>
        <v/>
      </c>
      <c r="Y36" s="48" t="str">
        <f>IF(ISNUMBER(MATCH($C36,'[1]Scheduling Worksheet'!$R$1:$R$65536,0)),VLOOKUP($C36,'[1]Scheduling Worksheet'!$R$1:$X$65536,6,FALSE),"")</f>
        <v/>
      </c>
      <c r="Z36" s="48" t="str">
        <f>IF(ISNUMBER(MATCH($C36,'[1]Scheduling Worksheet'!$S$1:$S$65536,0)),VLOOKUP($C36,'[1]Scheduling Worksheet'!$S$1:$X$65536,5,FALSE),"")</f>
        <v/>
      </c>
      <c r="AA36" s="48" t="str">
        <f>IF(ISNUMBER(MATCH($C36,'[1]Scheduling Worksheet'!$T$1:$T$65536,0)),VLOOKUP($C36,'[1]Scheduling Worksheet'!$T$1:$X$65536,4,FALSE),"")</f>
        <v/>
      </c>
      <c r="AB36" s="47"/>
      <c r="AC36" s="53"/>
      <c r="AD36" s="18"/>
      <c r="AE36" s="33"/>
      <c r="AF36" s="25" t="str">
        <f>$C36</f>
        <v>Ochoa, Chris</v>
      </c>
      <c r="AG36" s="51" t="str">
        <f>$B36</f>
        <v>7:30,</v>
      </c>
      <c r="AH36" s="43">
        <f>IF(ISNUMBER(MATCH($C36,[2]LECTORS!$D$1:$D$65546,0)),VLOOKUP($C36,[2]LECTORS!$D$1:$Q$65546,7,FALSE),"")</f>
        <v>0</v>
      </c>
      <c r="AI36" s="26" t="str">
        <f>IF($AJ36="y",IF(ISNUMBER(MATCH($C36,[2]LECTORS!$D$1:$D$65546,0)),VLOOKUP($C36,[2]LECTORS!$D$1:$Q$65546,6,FALSE),""),"")</f>
        <v/>
      </c>
      <c r="AJ36" s="27"/>
      <c r="AK36" s="16">
        <f>COUNTIF($E36:$AE36,"*-Lector")</f>
        <v>0</v>
      </c>
      <c r="AL36" s="14">
        <f>IF(ISNUMBER(MATCH($C36,[2]LECTORS!$D$1:$D$65546,0)),VLOOKUP($C36,[2]LECTORS!$D$1:$Q$65546,12,FALSE),"")</f>
        <v>0</v>
      </c>
      <c r="AM36" s="16">
        <f>COUNTIF($E36:$AE36,"*-EM")+AK36</f>
        <v>0</v>
      </c>
      <c r="AN36" s="13">
        <f>IF(ISNUMBER(MATCH($C36,[2]LECTORS!$D$1:$D$65546,0)),VLOOKUP($C36,[2]LECTORS!$D$1:$S$65546,14,FALSE),"")</f>
        <v>0</v>
      </c>
      <c r="AO36" s="14">
        <f>IF(ISNUMBER(MATCH($C36,[2]LECTORS!$D$1:$D$65546,0)),VLOOKUP($C36,[2]LECTORS!$D$1:$S$65546,15,FALSE),"")</f>
        <v>0</v>
      </c>
      <c r="AP36" s="14"/>
      <c r="AQ36" s="14"/>
      <c r="AR36" s="2"/>
      <c r="AS36" s="2"/>
    </row>
    <row r="37" spans="1:84" s="4" customFormat="1" ht="19.95" customHeight="1" x14ac:dyDescent="0.25">
      <c r="A37" s="76"/>
      <c r="B37" s="63" t="str">
        <f>IF(ISNUMBER(MATCH($C37,[2]LECTORS!$D$1:$D$65546,0)),VLOOKUP($C37,[2]LECTORS!$D$1:$Q$65546,11,FALSE),"")</f>
        <v>7:30, Vg</v>
      </c>
      <c r="C37" s="99" t="s">
        <v>56</v>
      </c>
      <c r="D37" s="103" t="str">
        <f>IF(ISNUMBER(MATCH($C37,'[1]Scheduling Worksheet'!$B$1:$B$65536,0)),VLOOKUP($C37,'[1]Scheduling Worksheet'!$B$1:$X$65536,22,FALSE),"")</f>
        <v/>
      </c>
      <c r="E37" s="48" t="str">
        <f>IF(ISNUMBER(MATCH($C37,'[1]Scheduling Worksheet'!$C$1:$C$65536,0)),VLOOKUP($C37,'[1]Scheduling Worksheet'!$C$1:$X$65536,21,FALSE),"")</f>
        <v/>
      </c>
      <c r="F37" s="48" t="str">
        <f>IF(ISNUMBER(MATCH($C37,'[1]Scheduling Worksheet'!$D$1:$D$65536,0)),VLOOKUP($C37,'[1]Scheduling Worksheet'!$D$1:$X$65536,20,FALSE),"")</f>
        <v>7:30-Lector</v>
      </c>
      <c r="G37" s="47" t="str">
        <f>IF(ISNUMBER(MATCH($C37,'[1]Scheduling Worksheet'!$E$1:$E$65536,0)),VLOOKUP($C37,'[1]Scheduling Worksheet'!$E$1:$X$65536,19,FALSE),"")</f>
        <v>7:30-EM</v>
      </c>
      <c r="H37" s="47" t="str">
        <f>IF(ISNUMBER(MATCH($C37,'[1]Scheduling Worksheet'!$F$1:$F$65536,0)),VLOOKUP($C37,'[1]Scheduling Worksheet'!$F$1:$X$65536,19,FALSE),"")</f>
        <v/>
      </c>
      <c r="I37" s="47" t="str">
        <f>IF(ISNUMBER(MATCH($C37,'[1]Scheduling Worksheet'!$G$1:$G$65536,0)),VLOOKUP($C37,'[1]Scheduling Worksheet'!$G$1:$X$65536,17,FALSE),"")</f>
        <v/>
      </c>
      <c r="J37" s="47" t="str">
        <f>IF(ISNUMBER(MATCH($C37,'[1]Scheduling Worksheet'!$H$1:$H$65536,0)),VLOOKUP($C37,'[1]Scheduling Worksheet'!$H$1:$X$65536,16,FALSE),"")</f>
        <v>7:30-EM</v>
      </c>
      <c r="K37" s="48" t="str">
        <f>IF(ISNUMBER(MATCH($C37,'[1]Scheduling Worksheet'!$I$1:$I$65536,0)),VLOOKUP($C37,'[1]Scheduling Worksheet'!$I$1:$X$65536,15,FALSE),"")</f>
        <v/>
      </c>
      <c r="L37" s="47" t="str">
        <f>IF(ISNUMBER(MATCH($C37,'[1]Scheduling Worksheet'!$J$1:$J$65536,0)),VLOOKUP($C37,'[1]Scheduling Worksheet'!$J$1:$X$65536,14,FALSE),"")</f>
        <v/>
      </c>
      <c r="M37" s="48" t="str">
        <f>IF(ISNUMBER(MATCH($C37,'[1]Scheduling Worksheet'!$K$1:$K$65536,0)),VLOOKUP($C37,'[1]Scheduling Worksheet'!$K$1:$X$65536,13,FALSE),"")</f>
        <v>7:30-EM</v>
      </c>
      <c r="N37" s="102"/>
      <c r="O37" s="49"/>
      <c r="P37" s="50"/>
      <c r="Q37" s="43" t="str">
        <f>$B37</f>
        <v>7:30, Vg</v>
      </c>
      <c r="R37" s="9" t="str">
        <f>$C37</f>
        <v>Downey, Roni</v>
      </c>
      <c r="S37" s="54" t="str">
        <f>IF(ISNUMBER(MATCH($C37,'[1]Scheduling Worksheet'!$L$1:$L$65536,0)),VLOOKUP($C37,'[1]Scheduling Worksheet'!$L$1:$X$65536,12,FALSE),"")</f>
        <v/>
      </c>
      <c r="T37" s="47" t="str">
        <f>IF(ISNUMBER(MATCH($C37,'[1]Scheduling Worksheet'!$M$1:$M$65536,0)),VLOOKUP($C37,'[1]Scheduling Worksheet'!$M$1:$X$65536,11,FALSE),"")</f>
        <v>7:30-Lector</v>
      </c>
      <c r="U37" s="48" t="str">
        <f>IF(ISNUMBER(MATCH($C37,'[1]Scheduling Worksheet'!$N$1:$N$65536,0)),VLOOKUP($C37,'[1]Scheduling Worksheet'!$N$1:$X$65536,10,FALSE),"")</f>
        <v/>
      </c>
      <c r="V37" s="47" t="str">
        <f>IF(ISNUMBER(MATCH($C37,'[1]Scheduling Worksheet'!$O$1:$O$65536,0)),VLOOKUP($C37,'[1]Scheduling Worksheet'!$O$1:$X$65536,9,FALSE),"")</f>
        <v>7:30-Lector</v>
      </c>
      <c r="W37" s="64" t="str">
        <f>IF(ISNUMBER(MATCH($C37,'[1]Scheduling Worksheet'!$P$1:$P$65536,0)),VLOOKUP($C37,'[1]Scheduling Worksheet'!$P$1:$X$65536,8,FALSE),"")</f>
        <v/>
      </c>
      <c r="X37" s="51" t="str">
        <f>IF(ISNUMBER(MATCH($C37,'[1]Scheduling Worksheet'!$Q$1:$Q$65536,0)),VLOOKUP($C37,'[1]Scheduling Worksheet'!$Q$1:$X$65536,7,FALSE),"")</f>
        <v/>
      </c>
      <c r="Y37" s="108" t="str">
        <f>IF(ISNUMBER(MATCH($C37,'[1]Scheduling Worksheet'!$R$1:$R$65536,0)),VLOOKUP($C37,'[1]Scheduling Worksheet'!$R$1:$X$65536,6,FALSE),"")</f>
        <v>7:30-EM</v>
      </c>
      <c r="Z37" s="47" t="str">
        <f>IF(ISNUMBER(MATCH($C37,'[1]Scheduling Worksheet'!$S$1:$S$65536,0)),VLOOKUP($C37,'[1]Scheduling Worksheet'!$S$1:$X$65536,5,FALSE),"")</f>
        <v/>
      </c>
      <c r="AA37" s="48" t="str">
        <f>IF(ISNUMBER(MATCH($C37,'[1]Scheduling Worksheet'!$T$1:$T$65536,0)),VLOOKUP($C37,'[1]Scheduling Worksheet'!$T$1:$X$65536,4,FALSE),"")</f>
        <v/>
      </c>
      <c r="AB37" s="47" t="str">
        <f>IF(ISNUMBER(MATCH($C37,'[1]Scheduling Worksheet'!$U$1:$U$65536,0)),VLOOKUP($C37,'[1]Scheduling Worksheet'!$U$1:$X$65536,3,FALSE),"")</f>
        <v/>
      </c>
      <c r="AC37" s="53" t="str">
        <f>IF(ISNUMBER(MATCH($C37,'[1]Scheduling Worksheet'!$V$1:$V$65536,0)),VLOOKUP($C37,'[1]Scheduling Worksheet'!$V$1:$X$65536,3,FALSE),"")</f>
        <v/>
      </c>
      <c r="AD37" s="18"/>
      <c r="AE37" s="33"/>
      <c r="AF37" s="25" t="str">
        <f>$C37</f>
        <v>Downey, Roni</v>
      </c>
      <c r="AG37" s="51" t="str">
        <f>$B37</f>
        <v>7:30, Vg</v>
      </c>
      <c r="AH37" s="43" t="str">
        <f>IF(ISNUMBER(MATCH($C37,[2]LECTORS!$D$1:$D$65546,0)),VLOOKUP($C37,[2]LECTORS!$D$1:$Q$65546,7,FALSE),"")</f>
        <v>512-292-8058</v>
      </c>
      <c r="AI37" s="26" t="str">
        <f>IF($AJ37="y",IF(ISNUMBER(MATCH($C37,[2]LECTORS!$D$1:$D$65546,0)),VLOOKUP($C37,[2]LECTORS!$D$1:$Q$65546,6,FALSE),""),"")</f>
        <v>cwandronidowney@austin.rr.com</v>
      </c>
      <c r="AJ37" s="27" t="s">
        <v>45</v>
      </c>
      <c r="AK37" s="16">
        <f>COUNTIF($E37:$AE37,"*-Lector")</f>
        <v>3</v>
      </c>
      <c r="AL37" s="14">
        <f>IF(ISNUMBER(MATCH($C37,[2]LECTORS!$D$1:$D$65546,0)),VLOOKUP($C37,[2]LECTORS!$D$1:$Q$65546,12,FALSE),"")</f>
        <v>8</v>
      </c>
      <c r="AM37" s="16">
        <f>COUNTIF($E37:$AE37,"*-EM")+AK37</f>
        <v>7</v>
      </c>
      <c r="AN37" s="13" t="str">
        <f>IF(ISNUMBER(MATCH($C37,[2]LECTORS!$D$1:$D$65546,0)),VLOOKUP($C37,[2]LECTORS!$D$1:$S$65546,14,FALSE),"")</f>
        <v>EM</v>
      </c>
      <c r="AO37" s="14">
        <f>IF(ISNUMBER(MATCH($C37,[2]LECTORS!$D$1:$D$65546,0)),VLOOKUP($C37,[2]LECTORS!$D$1:$S$65546,15,FALSE),"")</f>
        <v>0</v>
      </c>
      <c r="AP37" s="14">
        <f>IF(ISNUMBER(MATCH($C37,[2]LECTORS!$D$1:$D$65546,0)),VLOOKUP($C37,[2]LECTORS!$D$1:$S$65546,16,FALSE),"")</f>
        <v>0</v>
      </c>
      <c r="AQ37" s="14" t="str">
        <f>IF(ISNUMBER(MATCH($C37,[2]LECTORS!$D$1:$D$65546,0)),VLOOKUP($C37,[2]LECTORS!$D$1:$Q$65546,6,FALSE),"")</f>
        <v>cwandronidowney@austin.rr.com</v>
      </c>
      <c r="AR37" s="2"/>
      <c r="AS37" s="2"/>
      <c r="BA37" s="4" t="str">
        <f>IF($AN37="EM",$B37,"LEC")</f>
        <v>7:30, Vg</v>
      </c>
    </row>
    <row r="38" spans="1:84" s="4" customFormat="1" ht="19.95" customHeight="1" x14ac:dyDescent="0.25">
      <c r="A38" s="76"/>
      <c r="B38" s="63" t="str">
        <f>IF(ISNUMBER(MATCH($C38,[2]LECTORS!$D$1:$D$65546,0)),VLOOKUP($C38,[2]LECTORS!$D$1:$Q$65546,11,FALSE),"")</f>
        <v>7:30, Vg</v>
      </c>
      <c r="C38" s="99" t="s">
        <v>3</v>
      </c>
      <c r="D38" s="103" t="str">
        <f>IF(ISNUMBER(MATCH($C38,'[1]Scheduling Worksheet'!$B$1:$B$65536,0)),VLOOKUP($C38,'[1]Scheduling Worksheet'!$B$1:$X$65536,22,FALSE),"")</f>
        <v>7:30-Lector</v>
      </c>
      <c r="E38" s="47" t="str">
        <f>IF(ISNUMBER(MATCH($C38,'[1]Scheduling Worksheet'!$C$1:$C$65536,0)),VLOOKUP($C38,'[1]Scheduling Worksheet'!$C$1:$X$65536,21,FALSE),"")</f>
        <v>7:30-Lector</v>
      </c>
      <c r="F38" s="47" t="str">
        <f>IF(ISNUMBER(MATCH($C38,'[1]Scheduling Worksheet'!$D$1:$D$65536,0)),VLOOKUP($C38,'[1]Scheduling Worksheet'!$D$1:$X$65536,20,FALSE),"")</f>
        <v>7:30-EM</v>
      </c>
      <c r="G38" s="47" t="str">
        <f>IF(ISNUMBER(MATCH($C38,'[1]Scheduling Worksheet'!$E$1:$E$65536,0)),VLOOKUP($C38,'[1]Scheduling Worksheet'!$E$1:$X$65536,19,FALSE),"")</f>
        <v/>
      </c>
      <c r="H38" s="47" t="str">
        <f>IF(ISNUMBER(MATCH($C38,'[1]Scheduling Worksheet'!$F$1:$F$65536,0)),VLOOKUP($C38,'[1]Scheduling Worksheet'!$F$1:$X$65536,19,FALSE),"")</f>
        <v/>
      </c>
      <c r="I38" s="47" t="str">
        <f>IF(ISNUMBER(MATCH($C38,'[1]Scheduling Worksheet'!$G$1:$G$65536,0)),VLOOKUP($C38,'[1]Scheduling Worksheet'!$G$1:$X$65536,17,FALSE),"")</f>
        <v>7:30-Lector</v>
      </c>
      <c r="J38" s="47" t="str">
        <f>IF(ISNUMBER(MATCH($C38,'[1]Scheduling Worksheet'!$H$1:$H$65536,0)),VLOOKUP($C38,'[1]Scheduling Worksheet'!$H$1:$X$65536,16,FALSE),"")</f>
        <v/>
      </c>
      <c r="K38" s="47" t="str">
        <f>IF(ISNUMBER(MATCH($C38,'[1]Scheduling Worksheet'!$I$1:$I$65536,0)),VLOOKUP($C38,'[1]Scheduling Worksheet'!$I$1:$X$65536,15,FALSE),"")</f>
        <v>7:30-EM</v>
      </c>
      <c r="L38" s="47" t="str">
        <f>IF(ISNUMBER(MATCH($C38,'[1]Scheduling Worksheet'!$J$1:$J$65536,0)),VLOOKUP($C38,'[1]Scheduling Worksheet'!$J$1:$X$65536,14,FALSE),"")</f>
        <v/>
      </c>
      <c r="M38" s="47" t="str">
        <f>IF(ISNUMBER(MATCH($C38,'[1]Scheduling Worksheet'!$K$1:$K$65536,0)),VLOOKUP($C38,'[1]Scheduling Worksheet'!$K$1:$X$65536,13,FALSE),"")</f>
        <v>7:30-Lector</v>
      </c>
      <c r="N38" s="102"/>
      <c r="O38" s="49"/>
      <c r="P38" s="50"/>
      <c r="Q38" s="43" t="str">
        <f>$B38</f>
        <v>7:30, Vg</v>
      </c>
      <c r="R38" s="9" t="str">
        <f>$C38</f>
        <v>Hymel, Kathy</v>
      </c>
      <c r="S38" s="54" t="str">
        <f>IF(ISNUMBER(MATCH($C38,'[1]Scheduling Worksheet'!$L$1:$L$65536,0)),VLOOKUP($C38,'[1]Scheduling Worksheet'!$L$1:$X$65536,12,FALSE),"")</f>
        <v>7:30-EM</v>
      </c>
      <c r="T38" s="47" t="str">
        <f>IF(ISNUMBER(MATCH($C38,'[1]Scheduling Worksheet'!$M$1:$M$65536,0)),VLOOKUP($C38,'[1]Scheduling Worksheet'!$M$1:$X$65536,11,FALSE),"")</f>
        <v/>
      </c>
      <c r="U38" s="47" t="str">
        <f>IF(ISNUMBER(MATCH($C38,'[1]Scheduling Worksheet'!$N$1:$N$65536,0)),VLOOKUP($C38,'[1]Scheduling Worksheet'!$N$1:$X$65536,10,FALSE),"")</f>
        <v/>
      </c>
      <c r="V38" s="47" t="str">
        <f>IF(ISNUMBER(MATCH($C38,'[1]Scheduling Worksheet'!$O$1:$O$65536,0)),VLOOKUP($C38,'[1]Scheduling Worksheet'!$O$1:$X$65536,9,FALSE),"")</f>
        <v>7:30-EM</v>
      </c>
      <c r="W38" s="51" t="str">
        <f>IF(ISNUMBER(MATCH($C38,'[1]Scheduling Worksheet'!$P$1:$P$65536,0)),VLOOKUP($C38,'[1]Scheduling Worksheet'!$P$1:$X$65536,8,FALSE),"")</f>
        <v/>
      </c>
      <c r="X38" s="51" t="str">
        <f>IF(ISNUMBER(MATCH($C38,'[1]Scheduling Worksheet'!$Q$1:$Q$65536,0)),VLOOKUP($C38,'[1]Scheduling Worksheet'!$Q$1:$X$65536,7,FALSE),"")</f>
        <v>7:30-Lector</v>
      </c>
      <c r="Y38" s="47" t="str">
        <f>IF(ISNUMBER(MATCH($C38,'[1]Scheduling Worksheet'!$R$1:$R$65536,0)),VLOOKUP($C38,'[1]Scheduling Worksheet'!$R$1:$X$65536,6,FALSE),"")</f>
        <v/>
      </c>
      <c r="Z38" s="48" t="str">
        <f>IF(ISNUMBER(MATCH($C38,'[1]Scheduling Worksheet'!$S$1:$S$65536,0)),VLOOKUP($C38,'[1]Scheduling Worksheet'!$S$1:$X$65536,5,FALSE),"")</f>
        <v/>
      </c>
      <c r="AA38" s="48" t="str">
        <f>IF(ISNUMBER(MATCH($C38,'[1]Scheduling Worksheet'!$T$1:$T$65536,0)),VLOOKUP($C38,'[1]Scheduling Worksheet'!$T$1:$X$65536,4,FALSE),"")</f>
        <v/>
      </c>
      <c r="AB38" s="48" t="str">
        <f>IF(ISNUMBER(MATCH($C38,'[1]Scheduling Worksheet'!$U$1:$U$65536,0)),VLOOKUP($C38,'[1]Scheduling Worksheet'!$U$1:$X$65536,3,FALSE),"")</f>
        <v/>
      </c>
      <c r="AC38" s="53" t="str">
        <f>IF(ISNUMBER(MATCH($C38,'[1]Scheduling Worksheet'!$V$1:$V$65536,0)),VLOOKUP($C38,'[1]Scheduling Worksheet'!$V$1:$X$65536,3,FALSE),"")</f>
        <v/>
      </c>
      <c r="AD38" s="18"/>
      <c r="AE38" s="33"/>
      <c r="AF38" s="25" t="str">
        <f>$C38</f>
        <v>Hymel, Kathy</v>
      </c>
      <c r="AG38" s="51" t="str">
        <f>$B38</f>
        <v>7:30, Vg</v>
      </c>
      <c r="AH38" s="43" t="str">
        <f>IF(ISNUMBER(MATCH($C38,[2]LECTORS!$D$1:$D$65546,0)),VLOOKUP($C38,[2]LECTORS!$D$1:$Q$65546,7,FALSE),"")</f>
        <v>512-445-4485</v>
      </c>
      <c r="AI38" s="26" t="str">
        <f>IF($AJ38="y",IF(ISNUMBER(MATCH($C38,[2]LECTORS!$D$1:$D$65546,0)),VLOOKUP($C38,[2]LECTORS!$D$1:$Q$65546,6,FALSE),""),"")</f>
        <v>khymel8994@aol.com</v>
      </c>
      <c r="AJ38" s="27" t="s">
        <v>45</v>
      </c>
      <c r="AK38" s="16">
        <f>COUNTIF($E38:$AE38,"*-Lector")</f>
        <v>4</v>
      </c>
      <c r="AL38" s="14">
        <f>IF(ISNUMBER(MATCH($C38,[2]LECTORS!$D$1:$D$65546,0)),VLOOKUP($C38,[2]LECTORS!$D$1:$Q$65546,12,FALSE),"")</f>
        <v>8</v>
      </c>
      <c r="AM38" s="16">
        <f>COUNTIF($E38:$AE38,"*-EM")+AK38</f>
        <v>8</v>
      </c>
      <c r="AN38" s="13" t="str">
        <f>IF(ISNUMBER(MATCH($C38,[2]LECTORS!$D$1:$D$65546,0)),VLOOKUP($C38,[2]LECTORS!$D$1:$S$65546,14,FALSE),"")</f>
        <v>EM, CANTOR</v>
      </c>
      <c r="AO38" s="14">
        <f>IF(ISNUMBER(MATCH($C38,[2]LECTORS!$D$1:$D$65546,0)),VLOOKUP($C38,[2]LECTORS!$D$1:$S$65546,15,FALSE),"")</f>
        <v>0</v>
      </c>
      <c r="AP38" s="14">
        <f>IF(ISNUMBER(MATCH($C38,[2]LECTORS!$D$1:$D$65546,0)),VLOOKUP($C38,[2]LECTORS!$D$1:$S$65546,16,FALSE),"")</f>
        <v>0</v>
      </c>
      <c r="AQ38" s="14" t="str">
        <f>IF(ISNUMBER(MATCH($C38,[2]LECTORS!$D$1:$D$65546,0)),VLOOKUP($C38,[2]LECTORS!$D$1:$Q$65546,6,FALSE),"")</f>
        <v>khymel8994@aol.com</v>
      </c>
      <c r="AR38" s="2"/>
      <c r="AS38" s="2"/>
      <c r="BA38" s="4" t="str">
        <f>IF($AN38="EM",$B38,"LEC")</f>
        <v>LEC</v>
      </c>
    </row>
    <row r="39" spans="1:84" s="4" customFormat="1" ht="19.95" customHeight="1" x14ac:dyDescent="0.25">
      <c r="A39" s="112"/>
      <c r="B39" s="138" t="s">
        <v>38</v>
      </c>
      <c r="C39" s="147">
        <v>10</v>
      </c>
      <c r="D39" s="114"/>
      <c r="E39" s="115"/>
      <c r="F39" s="115"/>
      <c r="G39" s="115"/>
      <c r="H39" s="115" t="str">
        <f>IF(ISNUMBER(MATCH($B39,'[1]Scheduling Worksheet'!$F$1:$F$65536,0)),VLOOKUP($B39,'[1]Scheduling Worksheet'!$F$1:$X$65536,19,FALSE),"")</f>
        <v/>
      </c>
      <c r="I39" s="115"/>
      <c r="J39" s="115"/>
      <c r="K39" s="115"/>
      <c r="L39" s="115"/>
      <c r="M39" s="115"/>
      <c r="N39" s="116"/>
      <c r="O39" s="117"/>
      <c r="P39" s="118"/>
      <c r="Q39" s="113"/>
      <c r="R39" s="119" t="str">
        <f>$B39</f>
        <v>9:30,</v>
      </c>
      <c r="S39" s="114"/>
      <c r="T39" s="115"/>
      <c r="U39" s="115"/>
      <c r="V39" s="115"/>
      <c r="W39" s="120"/>
      <c r="X39" s="120"/>
      <c r="Y39" s="115"/>
      <c r="Z39" s="115"/>
      <c r="AA39" s="115"/>
      <c r="AB39" s="115"/>
      <c r="AC39" s="121"/>
      <c r="AD39" s="122"/>
      <c r="AE39" s="123"/>
      <c r="AF39" s="124" t="str">
        <f>$B39</f>
        <v>9:30,</v>
      </c>
      <c r="AG39" s="120"/>
      <c r="AH39" s="113"/>
      <c r="AI39" s="125"/>
      <c r="AJ39" s="126"/>
      <c r="AK39" s="127"/>
      <c r="AL39" s="128"/>
      <c r="AM39" s="127"/>
      <c r="AN39" s="129"/>
      <c r="AO39" s="128"/>
      <c r="AP39" s="128"/>
      <c r="AQ39" s="128"/>
      <c r="AR39" s="130"/>
      <c r="AS39" s="130"/>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row>
    <row r="40" spans="1:84" s="4" customFormat="1" ht="19.95" customHeight="1" x14ac:dyDescent="0.25">
      <c r="A40" s="76"/>
      <c r="B40" s="63" t="str">
        <f>IF(ISNUMBER(MATCH($C40,[2]LECTORS!$D$1:$D$65546,0)),VLOOKUP($C40,[2]LECTORS!$D$1:$Q$65546,11,FALSE),"")</f>
        <v>9:30,</v>
      </c>
      <c r="C40" s="99" t="s">
        <v>20</v>
      </c>
      <c r="D40" s="103" t="str">
        <f>IF(ISNUMBER(MATCH($C40,'[1]Scheduling Worksheet'!$B$1:$B$65536,0)),VLOOKUP($C40,'[1]Scheduling Worksheet'!$B$1:$X$65536,22,FALSE),"")</f>
        <v/>
      </c>
      <c r="E40" s="47" t="str">
        <f>IF(ISNUMBER(MATCH($C40,'[1]Scheduling Worksheet'!$C$1:$C$65536,0)),VLOOKUP($C40,'[1]Scheduling Worksheet'!$C$1:$X$65536,21,FALSE),"")</f>
        <v>9:30-Lector</v>
      </c>
      <c r="F40" s="48" t="str">
        <f>IF(ISNUMBER(MATCH($C40,'[1]Scheduling Worksheet'!$D$1:$D$65536,0)),VLOOKUP($C40,'[1]Scheduling Worksheet'!$D$1:$X$65536,20,FALSE),"")</f>
        <v/>
      </c>
      <c r="G40" s="48" t="str">
        <f>IF(ISNUMBER(MATCH($C40,'[1]Scheduling Worksheet'!$E$1:$E$65536,0)),VLOOKUP($C40,'[1]Scheduling Worksheet'!$E$1:$X$65536,19,FALSE),"")</f>
        <v>9:30-EM</v>
      </c>
      <c r="H40" s="48" t="str">
        <f>IF(ISNUMBER(MATCH($C40,'[1]Scheduling Worksheet'!$F$1:$F$65536,0)),VLOOKUP($C40,'[1]Scheduling Worksheet'!$F$1:$X$65536,19,FALSE),"")</f>
        <v/>
      </c>
      <c r="I40" s="47" t="str">
        <f>IF(ISNUMBER(MATCH($C40,'[1]Scheduling Worksheet'!$G$1:$G$65536,0)),VLOOKUP($C40,'[1]Scheduling Worksheet'!$G$1:$X$65536,17,FALSE),"")</f>
        <v/>
      </c>
      <c r="J40" s="47" t="str">
        <f>IF(ISNUMBER(MATCH($C40,'[1]Scheduling Worksheet'!$H$1:$H$65536,0)),VLOOKUP($C40,'[1]Scheduling Worksheet'!$H$1:$X$65536,16,FALSE),"")</f>
        <v>9:30-EM</v>
      </c>
      <c r="K40" s="48" t="str">
        <f>IF(ISNUMBER(MATCH($C40,'[1]Scheduling Worksheet'!$I$1:$I$65536,0)),VLOOKUP($C40,'[1]Scheduling Worksheet'!$I$1:$X$65536,15,FALSE),"")</f>
        <v/>
      </c>
      <c r="L40" s="47" t="str">
        <f>IF(ISNUMBER(MATCH($C40,'[1]Scheduling Worksheet'!$J$1:$J$65536,0)),VLOOKUP($C40,'[1]Scheduling Worksheet'!$J$1:$X$65536,14,FALSE),"")</f>
        <v/>
      </c>
      <c r="M40" s="47" t="str">
        <f>IF(ISNUMBER(MATCH($C40,'[1]Scheduling Worksheet'!$K$1:$K$65536,0)),VLOOKUP($C40,'[1]Scheduling Worksheet'!$K$1:$X$65536,13,FALSE),"")</f>
        <v>9:30-Lector</v>
      </c>
      <c r="N40" s="102"/>
      <c r="O40" s="49"/>
      <c r="P40" s="50"/>
      <c r="Q40" s="43" t="str">
        <f t="shared" ref="Q40:Q51" si="14">$B40</f>
        <v>9:30,</v>
      </c>
      <c r="R40" s="9" t="str">
        <f t="shared" ref="R40:R51" si="15">$C40</f>
        <v>Brotherman, Geralyn</v>
      </c>
      <c r="S40" s="54" t="str">
        <f>IF(ISNUMBER(MATCH($C40,'[1]Scheduling Worksheet'!$L$1:$L$65536,0)),VLOOKUP($C40,'[1]Scheduling Worksheet'!$L$1:$X$65536,12,FALSE),"")</f>
        <v/>
      </c>
      <c r="T40" s="47" t="str">
        <f>IF(ISNUMBER(MATCH($C40,'[1]Scheduling Worksheet'!$M$1:$M$65536,0)),VLOOKUP($C40,'[1]Scheduling Worksheet'!$M$1:$X$65536,11,FALSE),"")</f>
        <v>9:30-EM</v>
      </c>
      <c r="U40" s="48" t="str">
        <f>IF(ISNUMBER(MATCH($C40,'[1]Scheduling Worksheet'!$N$1:$N$65536,0)),VLOOKUP($C40,'[1]Scheduling Worksheet'!$N$1:$X$65536,10,FALSE),"")</f>
        <v/>
      </c>
      <c r="V40" s="48" t="str">
        <f>IF(ISNUMBER(MATCH($C40,'[1]Scheduling Worksheet'!$O$1:$O$65536,0)),VLOOKUP($C40,'[1]Scheduling Worksheet'!$O$1:$X$65536,9,FALSE),"")</f>
        <v/>
      </c>
      <c r="W40" s="64" t="str">
        <f>IF(ISNUMBER(MATCH($C40,'[1]Scheduling Worksheet'!$P$1:$P$65536,0)),VLOOKUP($C40,'[1]Scheduling Worksheet'!$P$1:$X$65536,8,FALSE),"")</f>
        <v>9:30-EM</v>
      </c>
      <c r="X40" s="51" t="str">
        <f>IF(ISNUMBER(MATCH($C40,'[1]Scheduling Worksheet'!$Q$1:$Q$65536,0)),VLOOKUP($C40,'[1]Scheduling Worksheet'!$Q$1:$X$65536,7,FALSE),"")</f>
        <v/>
      </c>
      <c r="Y40" s="47" t="str">
        <f>IF(ISNUMBER(MATCH($C40,'[1]Scheduling Worksheet'!$R$1:$R$65536,0)),VLOOKUP($C40,'[1]Scheduling Worksheet'!$R$1:$X$65536,6,FALSE),"")</f>
        <v>9:30-Lector</v>
      </c>
      <c r="Z40" s="47" t="str">
        <f>IF(ISNUMBER(MATCH($C40,'[1]Scheduling Worksheet'!$S$1:$S$65536,0)),VLOOKUP($C40,'[1]Scheduling Worksheet'!$S$1:$X$65536,5,FALSE),"")</f>
        <v/>
      </c>
      <c r="AA40" s="47" t="str">
        <f>IF(ISNUMBER(MATCH($C40,'[1]Scheduling Worksheet'!$T$1:$T$65536,0)),VLOOKUP($C40,'[1]Scheduling Worksheet'!$T$1:$X$65536,4,FALSE),"")</f>
        <v/>
      </c>
      <c r="AB40" s="47" t="str">
        <f>IF(ISNUMBER(MATCH($C40,'[1]Scheduling Worksheet'!$U$1:$U$65536,0)),VLOOKUP($C40,'[1]Scheduling Worksheet'!$U$1:$X$65536,3,FALSE),"")</f>
        <v/>
      </c>
      <c r="AC40" s="53" t="str">
        <f>IF(ISNUMBER(MATCH($C40,'[1]Scheduling Worksheet'!$V$1:$V$65536,0)),VLOOKUP($C40,'[1]Scheduling Worksheet'!$V$1:$X$65536,3,FALSE),"")</f>
        <v/>
      </c>
      <c r="AD40" s="18"/>
      <c r="AE40" s="33"/>
      <c r="AF40" s="25" t="str">
        <f t="shared" ref="AF40:AF51" si="16">$C40</f>
        <v>Brotherman, Geralyn</v>
      </c>
      <c r="AG40" s="51" t="str">
        <f t="shared" ref="AG40:AG51" si="17">$B40</f>
        <v>9:30,</v>
      </c>
      <c r="AH40" s="43" t="str">
        <f>IF(ISNUMBER(MATCH($C40,[2]LECTORS!$D$1:$D$65546,0)),VLOOKUP($C40,[2]LECTORS!$D$1:$Q$65546,7,FALSE),"")</f>
        <v>512-517-0555</v>
      </c>
      <c r="AI40" s="26" t="str">
        <f>IF($AJ40="y",IF(ISNUMBER(MATCH($C40,[2]LECTORS!$D$1:$D$65546,0)),VLOOKUP($C40,[2]LECTORS!$D$1:$Q$65546,6,FALSE),""),"")</f>
        <v xml:space="preserve">geralynbrotherman@gmail.com
</v>
      </c>
      <c r="AJ40" s="27" t="s">
        <v>45</v>
      </c>
      <c r="AK40" s="16">
        <f t="shared" ref="AK40:AK51" si="18">COUNTIF($E40:$AE40,"*-Lector")</f>
        <v>3</v>
      </c>
      <c r="AL40" s="14" t="str">
        <f>IF(ISNUMBER(MATCH($C40,[2]LECTORS!$D$1:$D$65546,0)),VLOOKUP($C40,[2]LECTORS!$D$1:$Q$65546,12,FALSE),"")</f>
        <v>8</v>
      </c>
      <c r="AM40" s="16">
        <f t="shared" ref="AM40:AM51" si="19">COUNTIF($E40:$AE40,"*-EM")+AK40</f>
        <v>7</v>
      </c>
      <c r="AN40" s="13" t="str">
        <f>IF(ISNUMBER(MATCH($C40,[2]LECTORS!$D$1:$D$65546,0)),VLOOKUP($C40,[2]LECTORS!$D$1:$S$65546,14,FALSE),"")</f>
        <v>EM</v>
      </c>
      <c r="AO40" s="14">
        <f>IF(ISNUMBER(MATCH($C40,[2]LECTORS!$D$1:$D$65546,0)),VLOOKUP($C40,[2]LECTORS!$D$1:$S$65546,15,FALSE),"")</f>
        <v>0</v>
      </c>
      <c r="AP40" s="14">
        <f>IF(ISNUMBER(MATCH($C40,[2]LECTORS!$D$1:$D$65546,0)),VLOOKUP($C40,[2]LECTORS!$D$1:$S$65546,16,FALSE),"")</f>
        <v>0</v>
      </c>
      <c r="AQ40" s="14" t="str">
        <f>IF(ISNUMBER(MATCH($C40,[2]LECTORS!$D$1:$D$65546,0)),VLOOKUP($C40,[2]LECTORS!$D$1:$Q$65546,6,FALSE),"")</f>
        <v xml:space="preserve">geralynbrotherman@gmail.com
</v>
      </c>
      <c r="AR40" s="2"/>
      <c r="AS40" s="2"/>
      <c r="BA40" s="4" t="str">
        <f t="shared" ref="BA40:BA51" si="20">IF($AN40="EM",$B40,"LEC")</f>
        <v>9:30,</v>
      </c>
    </row>
    <row r="41" spans="1:84" s="4" customFormat="1" ht="19.95" customHeight="1" thickBot="1" x14ac:dyDescent="0.3">
      <c r="A41" s="76"/>
      <c r="B41" s="63" t="str">
        <f>IF(ISNUMBER(MATCH($C41,[2]LECTORS!$D$1:$D$65546,0)),VLOOKUP($C41,[2]LECTORS!$D$1:$Q$65546,11,FALSE),"")</f>
        <v>9:30,</v>
      </c>
      <c r="C41" s="99" t="s">
        <v>19</v>
      </c>
      <c r="D41" s="103" t="str">
        <f>IF(ISNUMBER(MATCH($C41,'[1]Scheduling Worksheet'!$B$1:$B$65536,0)),VLOOKUP($C41,'[1]Scheduling Worksheet'!$B$1:$X$65536,22,FALSE),"")</f>
        <v>9:30-EM</v>
      </c>
      <c r="E41" s="48" t="str">
        <f>IF(ISNUMBER(MATCH($C41,'[1]Scheduling Worksheet'!$C$1:$C$65536,0)),VLOOKUP($C41,'[1]Scheduling Worksheet'!$C$1:$X$65536,21,FALSE),"")</f>
        <v/>
      </c>
      <c r="F41" s="47" t="str">
        <f>IF(ISNUMBER(MATCH($C41,'[1]Scheduling Worksheet'!$D$1:$D$65536,0)),VLOOKUP($C41,'[1]Scheduling Worksheet'!$D$1:$X$65536,20,FALSE),"")</f>
        <v>9:30-Lector</v>
      </c>
      <c r="G41" s="47" t="str">
        <f>IF(ISNUMBER(MATCH($C41,'[1]Scheduling Worksheet'!$E$1:$E$65536,0)),VLOOKUP($C41,'[1]Scheduling Worksheet'!$E$1:$X$65536,19,FALSE),"")</f>
        <v/>
      </c>
      <c r="H41" s="47" t="str">
        <f>IF(ISNUMBER(MATCH($C41,'[1]Scheduling Worksheet'!$F$1:$F$65536,0)),VLOOKUP($C41,'[1]Scheduling Worksheet'!$F$1:$X$65536,19,FALSE),"")</f>
        <v/>
      </c>
      <c r="I41" s="47" t="str">
        <f>IF(ISNUMBER(MATCH($C41,'[1]Scheduling Worksheet'!$G$1:$G$65536,0)),VLOOKUP($C41,'[1]Scheduling Worksheet'!$G$1:$X$65536,17,FALSE),"")</f>
        <v>9:30-EM</v>
      </c>
      <c r="J41" s="47" t="str">
        <f>IF(ISNUMBER(MATCH($C41,'[1]Scheduling Worksheet'!$H$1:$H$65536,0)),VLOOKUP($C41,'[1]Scheduling Worksheet'!$H$1:$X$65536,16,FALSE),"")</f>
        <v/>
      </c>
      <c r="K41" s="47" t="str">
        <f>IF(ISNUMBER(MATCH($C41,'[1]Scheduling Worksheet'!$I$1:$I$65536,0)),VLOOKUP($C41,'[1]Scheduling Worksheet'!$I$1:$X$65536,15,FALSE),"")</f>
        <v>9:30-EM</v>
      </c>
      <c r="L41" s="47" t="str">
        <f>IF(ISNUMBER(MATCH($C41,'[1]Scheduling Worksheet'!$J$1:$J$65536,0)),VLOOKUP($C41,'[1]Scheduling Worksheet'!$J$1:$X$65536,14,FALSE),"")</f>
        <v/>
      </c>
      <c r="M41" s="47" t="str">
        <f>IF(ISNUMBER(MATCH($C41,'[1]Scheduling Worksheet'!$K$1:$K$65536,0)),VLOOKUP($C41,'[1]Scheduling Worksheet'!$K$1:$X$65536,13,FALSE),"")</f>
        <v/>
      </c>
      <c r="N41" s="102"/>
      <c r="O41" s="49"/>
      <c r="P41" s="50"/>
      <c r="Q41" s="43" t="str">
        <f t="shared" si="14"/>
        <v>9:30,</v>
      </c>
      <c r="R41" s="9" t="str">
        <f t="shared" si="15"/>
        <v>Cartwright, Jim</v>
      </c>
      <c r="S41" s="54" t="str">
        <f>IF(ISNUMBER(MATCH($C41,'[1]Scheduling Worksheet'!$L$1:$L$65536,0)),VLOOKUP($C41,'[1]Scheduling Worksheet'!$L$1:$X$65536,12,FALSE),"")</f>
        <v>9:30-EM</v>
      </c>
      <c r="T41" s="47" t="str">
        <f>IF(ISNUMBER(MATCH($C41,'[1]Scheduling Worksheet'!$M$1:$M$65536,0)),VLOOKUP($C41,'[1]Scheduling Worksheet'!$M$1:$X$65536,11,FALSE),"")</f>
        <v/>
      </c>
      <c r="U41" s="47" t="str">
        <f>IF(ISNUMBER(MATCH($C41,'[1]Scheduling Worksheet'!$N$1:$N$65536,0)),VLOOKUP($C41,'[1]Scheduling Worksheet'!$N$1:$X$65536,10,FALSE),"")</f>
        <v>9:30-Lector</v>
      </c>
      <c r="V41" s="47" t="str">
        <f>IF(ISNUMBER(MATCH($C41,'[1]Scheduling Worksheet'!$O$1:$O$65536,0)),VLOOKUP($C41,'[1]Scheduling Worksheet'!$O$1:$X$65536,9,FALSE),"")</f>
        <v/>
      </c>
      <c r="W41" s="51" t="str">
        <f>IF(ISNUMBER(MATCH($C41,'[1]Scheduling Worksheet'!$P$1:$P$65536,0)),VLOOKUP($C41,'[1]Scheduling Worksheet'!$P$1:$X$65536,8,FALSE),"")</f>
        <v>9:30-EM</v>
      </c>
      <c r="X41" s="51" t="str">
        <f>IF(ISNUMBER(MATCH($C41,'[1]Scheduling Worksheet'!$Q$1:$Q$65536,0)),VLOOKUP($C41,'[1]Scheduling Worksheet'!$Q$1:$X$65536,7,FALSE),"")</f>
        <v/>
      </c>
      <c r="Y41" s="47" t="str">
        <f>IF(ISNUMBER(MATCH($C41,'[1]Scheduling Worksheet'!$R$1:$R$65536,0)),VLOOKUP($C41,'[1]Scheduling Worksheet'!$R$1:$X$65536,6,FALSE),"")</f>
        <v/>
      </c>
      <c r="Z41" s="47" t="str">
        <f>IF(ISNUMBER(MATCH($C41,'[1]Scheduling Worksheet'!$S$1:$S$65536,0)),VLOOKUP($C41,'[1]Scheduling Worksheet'!$S$1:$X$65536,5,FALSE),"")</f>
        <v/>
      </c>
      <c r="AA41" s="47" t="str">
        <f>IF(ISNUMBER(MATCH($C41,'[1]Scheduling Worksheet'!$T$1:$T$65536,0)),VLOOKUP($C41,'[1]Scheduling Worksheet'!$T$1:$X$65536,4,FALSE),"")</f>
        <v/>
      </c>
      <c r="AB41" s="47" t="str">
        <f>IF(ISNUMBER(MATCH($C41,'[1]Scheduling Worksheet'!$U$1:$U$65536,0)),VLOOKUP($C41,'[1]Scheduling Worksheet'!$U$1:$X$65536,3,FALSE),"")</f>
        <v/>
      </c>
      <c r="AC41" s="53" t="str">
        <f>IF(ISNUMBER(MATCH($C41,'[1]Scheduling Worksheet'!$V$1:$V$65536,0)),VLOOKUP($C41,'[1]Scheduling Worksheet'!$V$1:$X$65536,3,FALSE),"")</f>
        <v/>
      </c>
      <c r="AD41" s="18"/>
      <c r="AE41" s="33"/>
      <c r="AF41" s="25" t="str">
        <f t="shared" si="16"/>
        <v>Cartwright, Jim</v>
      </c>
      <c r="AG41" s="51" t="str">
        <f t="shared" si="17"/>
        <v>9:30,</v>
      </c>
      <c r="AH41" s="43" t="str">
        <f>IF(ISNUMBER(MATCH($C41,[2]LECTORS!$D$1:$D$65546,0)),VLOOKUP($C41,[2]LECTORS!$D$1:$Q$65546,7,FALSE),"")</f>
        <v>512-736-9189</v>
      </c>
      <c r="AI41" s="26" t="str">
        <f>IF($AJ41="y",IF(ISNUMBER(MATCH($C41,[2]LECTORS!$D$1:$D$65546,0)),VLOOKUP($C41,[2]LECTORS!$D$1:$Q$65546,6,FALSE),""),"")</f>
        <v>jim-cartwright@sbcglobal.net</v>
      </c>
      <c r="AJ41" s="27" t="s">
        <v>45</v>
      </c>
      <c r="AK41" s="16">
        <f t="shared" si="18"/>
        <v>2</v>
      </c>
      <c r="AL41" s="14" t="str">
        <f>IF(ISNUMBER(MATCH($C41,[2]LECTORS!$D$1:$D$65546,0)),VLOOKUP($C41,[2]LECTORS!$D$1:$Q$65546,12,FALSE),"")</f>
        <v>8</v>
      </c>
      <c r="AM41" s="16">
        <f t="shared" si="19"/>
        <v>6</v>
      </c>
      <c r="AN41" s="13" t="str">
        <f>IF(ISNUMBER(MATCH($C41,[2]LECTORS!$D$1:$D$65546,0)),VLOOKUP($C41,[2]LECTORS!$D$1:$S$65546,14,FALSE),"")</f>
        <v>EM</v>
      </c>
      <c r="AO41" s="14" t="str">
        <f>IF(ISNUMBER(MATCH($C41,[2]LECTORS!$D$1:$D$65546,0)),VLOOKUP($C41,[2]LECTORS!$D$1:$S$65546,15,FALSE),"")</f>
        <v>Schedule with Benilde Rocha</v>
      </c>
      <c r="AP41" s="14">
        <f>IF(ISNUMBER(MATCH($C41,[2]LECTORS!$D$1:$D$65546,0)),VLOOKUP($C41,[2]LECTORS!$D$1:$S$65546,16,FALSE),"")</f>
        <v>0</v>
      </c>
      <c r="AQ41" s="14" t="str">
        <f>IF(ISNUMBER(MATCH($C41,[2]LECTORS!$D$1:$D$65546,0)),VLOOKUP($C41,[2]LECTORS!$D$1:$Q$65546,6,FALSE),"")</f>
        <v>jim-cartwright@sbcglobal.net</v>
      </c>
      <c r="AR41" s="2"/>
      <c r="AS41" s="2"/>
      <c r="BA41" s="4" t="str">
        <f t="shared" si="20"/>
        <v>9:30,</v>
      </c>
    </row>
    <row r="42" spans="1:84" s="4" customFormat="1" ht="19.95" customHeight="1" x14ac:dyDescent="0.25">
      <c r="A42" s="76"/>
      <c r="B42" s="63" t="str">
        <f>IF(ISNUMBER(MATCH($C42,[2]LECTORS!$D$1:$D$65546,0)),VLOOKUP($C42,[2]LECTORS!$D$1:$Q$65546,11,FALSE),"")</f>
        <v>9:30,</v>
      </c>
      <c r="C42" s="101" t="s">
        <v>76</v>
      </c>
      <c r="D42" s="104" t="str">
        <f>IF(ISNUMBER(MATCH($C42,'[1]Scheduling Worksheet'!$B$1:$B$65536,0)),VLOOKUP($C42,'[1]Scheduling Worksheet'!$B$1:$X$65536,22,FALSE),"")</f>
        <v/>
      </c>
      <c r="E42" s="52" t="str">
        <f>IF(ISNUMBER(MATCH($C42,'[1]Scheduling Worksheet'!$C$1:$C$65536,0)),VLOOKUP($C42,'[1]Scheduling Worksheet'!$C$1:$X$65536,21,FALSE),"")</f>
        <v/>
      </c>
      <c r="F42" s="74" t="str">
        <f>IF(ISNUMBER(MATCH($C42,'[1]Scheduling Worksheet'!$D$1:$D$65536,0)),VLOOKUP($C42,'[1]Scheduling Worksheet'!$D$1:$X$65536,20,FALSE),"")</f>
        <v/>
      </c>
      <c r="G42" s="74" t="str">
        <f>IF(ISNUMBER(MATCH($C42,'[1]Scheduling Worksheet'!$E$1:$E$65536,0)),VLOOKUP($C42,'[1]Scheduling Worksheet'!$E$1:$X$65536,19,FALSE),"")</f>
        <v/>
      </c>
      <c r="H42" s="74" t="str">
        <f>IF(ISNUMBER(MATCH($C42,'[1]Scheduling Worksheet'!$F$1:$F$65536,0)),VLOOKUP($C42,'[1]Scheduling Worksheet'!$F$1:$X$65536,19,FALSE),"")</f>
        <v/>
      </c>
      <c r="I42" s="52" t="str">
        <f>IF(ISNUMBER(MATCH($C42,'[1]Scheduling Worksheet'!$G$1:$G$65536,0)),VLOOKUP($C42,'[1]Scheduling Worksheet'!$G$1:$X$65536,17,FALSE),"")</f>
        <v/>
      </c>
      <c r="J42" s="74" t="str">
        <f>IF(ISNUMBER(MATCH($C42,'[1]Scheduling Worksheet'!$H$1:$H$65536,0)),VLOOKUP($C42,'[1]Scheduling Worksheet'!$H$1:$X$65536,16,FALSE),"")</f>
        <v/>
      </c>
      <c r="K42" s="52" t="str">
        <f>IF(ISNUMBER(MATCH($C42,'[1]Scheduling Worksheet'!$I$1:$I$65536,0)),VLOOKUP($C42,'[1]Scheduling Worksheet'!$I$1:$X$65536,15,FALSE),"")</f>
        <v/>
      </c>
      <c r="L42" s="52" t="str">
        <f>IF(ISNUMBER(MATCH($C42,'[1]Scheduling Worksheet'!$J$1:$J$65536,0)),VLOOKUP($C42,'[1]Scheduling Worksheet'!$J$1:$X$65536,14,FALSE),"")</f>
        <v/>
      </c>
      <c r="M42" s="106" t="str">
        <f>IF(ISNUMBER(MATCH($C42,'[1]Scheduling Worksheet'!$K$1:$K$65536,0)),VLOOKUP($C42,'[1]Scheduling Worksheet'!$K$1:$X$65536,13,FALSE),"")</f>
        <v>9:30-Lector</v>
      </c>
      <c r="N42" s="102"/>
      <c r="O42" s="49"/>
      <c r="P42" s="50"/>
      <c r="Q42" s="43" t="str">
        <f t="shared" si="14"/>
        <v>9:30,</v>
      </c>
      <c r="R42" s="9" t="str">
        <f t="shared" si="15"/>
        <v>Muras, Stephanie</v>
      </c>
      <c r="S42" s="107" t="str">
        <f>IF(ISNUMBER(MATCH($C42,'[1]Scheduling Worksheet'!$L$1:$L$65536,0)),VLOOKUP($C42,'[1]Scheduling Worksheet'!$L$1:$X$65536,12,FALSE),"")</f>
        <v/>
      </c>
      <c r="T42" s="74" t="str">
        <f>IF(ISNUMBER(MATCH($C42,'[1]Scheduling Worksheet'!$M$1:$M$65536,0)),VLOOKUP($C42,'[1]Scheduling Worksheet'!$M$1:$X$65536,11,FALSE),"")</f>
        <v/>
      </c>
      <c r="U42" s="74" t="str">
        <f>IF(ISNUMBER(MATCH($C42,'[1]Scheduling Worksheet'!$N$1:$N$65536,0)),VLOOKUP($C42,'[1]Scheduling Worksheet'!$N$1:$X$65536,10,FALSE),"")</f>
        <v/>
      </c>
      <c r="V42" s="52" t="str">
        <f>IF(ISNUMBER(MATCH($C42,'[1]Scheduling Worksheet'!$O$1:$O$65536,0)),VLOOKUP($C42,'[1]Scheduling Worksheet'!$O$1:$X$65536,9,FALSE),"")</f>
        <v/>
      </c>
      <c r="W42" s="137" t="str">
        <f>IF(ISNUMBER(MATCH($C42,'[1]Scheduling Worksheet'!$P$1:$P$65536,0)),VLOOKUP($C42,'[1]Scheduling Worksheet'!$P$1:$X$65536,8,FALSE),"")</f>
        <v/>
      </c>
      <c r="X42" s="56" t="str">
        <f>IF(ISNUMBER(MATCH($C42,'[1]Scheduling Worksheet'!$Q$1:$Q$65536,0)),VLOOKUP($C42,'[1]Scheduling Worksheet'!$Q$1:$X$65536,7,FALSE),"")</f>
        <v/>
      </c>
      <c r="Y42" s="52" t="str">
        <f>IF(ISNUMBER(MATCH($C42,'[1]Scheduling Worksheet'!$R$1:$R$65536,0)),VLOOKUP($C42,'[1]Scheduling Worksheet'!$R$1:$X$65536,6,FALSE),"")</f>
        <v>9:30-Lector</v>
      </c>
      <c r="Z42" s="74" t="str">
        <f>IF(ISNUMBER(MATCH($C42,'[1]Scheduling Worksheet'!$S$1:$S$65536,0)),VLOOKUP($C42,'[1]Scheduling Worksheet'!$S$1:$X$65536,5,FALSE),"")</f>
        <v/>
      </c>
      <c r="AA42" s="47" t="str">
        <f>IF(ISNUMBER(MATCH($C42,'[1]Scheduling Worksheet'!$T$1:$T$65536,0)),VLOOKUP($C42,'[1]Scheduling Worksheet'!$T$1:$X$65536,4,FALSE),"")</f>
        <v/>
      </c>
      <c r="AB42" s="47" t="str">
        <f>IF(ISNUMBER(MATCH($C42,'[1]Scheduling Worksheet'!$U$1:$U$65536,0)),VLOOKUP($C42,'[1]Scheduling Worksheet'!$U$1:$X$65536,3,FALSE),"")</f>
        <v/>
      </c>
      <c r="AC42" s="53" t="str">
        <f>IF(ISNUMBER(MATCH($C42,'[1]Scheduling Worksheet'!$V$1:$V$65536,0)),VLOOKUP($C42,'[1]Scheduling Worksheet'!$V$1:$X$65536,3,FALSE),"")</f>
        <v/>
      </c>
      <c r="AD42" s="18"/>
      <c r="AE42" s="33"/>
      <c r="AF42" s="25" t="str">
        <f t="shared" si="16"/>
        <v>Muras, Stephanie</v>
      </c>
      <c r="AG42" s="51" t="str">
        <f t="shared" si="17"/>
        <v>9:30,</v>
      </c>
      <c r="AH42" s="43" t="str">
        <f>IF(ISNUMBER(MATCH($C42,[2]LECTORS!$D$1:$D$65546,0)),VLOOKUP($C42,[2]LECTORS!$D$1:$Q$65546,7,FALSE),"")</f>
        <v>512-496-3879</v>
      </c>
      <c r="AI42" s="26" t="str">
        <f>IF($AJ42="y",IF(ISNUMBER(MATCH($C42,[2]LECTORS!$D$1:$D$65546,0)),VLOOKUP($C42,[2]LECTORS!$D$1:$Q$65546,6,FALSE),""),"")</f>
        <v>stephanie.muras2011@gmail.com</v>
      </c>
      <c r="AJ42" s="27" t="s">
        <v>45</v>
      </c>
      <c r="AK42" s="16">
        <f t="shared" si="18"/>
        <v>2</v>
      </c>
      <c r="AL42" s="14" t="str">
        <f>IF(ISNUMBER(MATCH($C42,[2]LECTORS!$D$1:$D$65546,0)),VLOOKUP($C42,[2]LECTORS!$D$1:$Q$65546,12,FALSE),"")</f>
        <v>s</v>
      </c>
      <c r="AM42" s="16">
        <f t="shared" si="19"/>
        <v>2</v>
      </c>
      <c r="AN42" s="13">
        <f>IF(ISNUMBER(MATCH($C42,[2]LECTORS!$D$1:$D$65546,0)),VLOOKUP($C42,[2]LECTORS!$D$1:$S$65546,14,FALSE),"")</f>
        <v>0</v>
      </c>
      <c r="AO42" s="14" t="s">
        <v>87</v>
      </c>
      <c r="AP42" s="14">
        <f>IF(ISNUMBER(MATCH($C42,[2]LECTORS!$D$1:$D$65546,0)),VLOOKUP($C42,[2]LECTORS!$D$1:$S$65546,16,FALSE),"")</f>
        <v>0</v>
      </c>
      <c r="AQ42" s="14" t="str">
        <f>IF(ISNUMBER(MATCH($C42,[2]LECTORS!$D$1:$D$65546,0)),VLOOKUP($C42,[2]LECTORS!$D$1:$Q$65546,6,FALSE),"")</f>
        <v>stephanie.muras2011@gmail.com</v>
      </c>
      <c r="AR42" s="2"/>
      <c r="AS42" s="2"/>
      <c r="BA42" s="4" t="str">
        <f t="shared" si="20"/>
        <v>LEC</v>
      </c>
    </row>
    <row r="43" spans="1:84" s="4" customFormat="1" ht="19.95" customHeight="1" x14ac:dyDescent="0.25">
      <c r="A43" s="76"/>
      <c r="B43" s="63" t="str">
        <f>IF(ISNUMBER(MATCH($C43,[2]LECTORS!$D$1:$D$65546,0)),VLOOKUP($C43,[2]LECTORS!$D$1:$Q$65546,11,FALSE),"")</f>
        <v>9:30,</v>
      </c>
      <c r="C43" s="99" t="s">
        <v>26</v>
      </c>
      <c r="D43" s="103" t="str">
        <f>IF(ISNUMBER(MATCH($C43,'[1]Scheduling Worksheet'!$B$1:$B$65536,0)),VLOOKUP($C43,'[1]Scheduling Worksheet'!$B$1:$X$65536,22,FALSE),"")</f>
        <v>9:30-CUP</v>
      </c>
      <c r="E43" s="47" t="str">
        <f>IF(ISNUMBER(MATCH($C43,'[1]Scheduling Worksheet'!$C$1:$C$65536,0)),VLOOKUP($C43,'[1]Scheduling Worksheet'!$C$1:$X$65536,21,FALSE),"")</f>
        <v/>
      </c>
      <c r="F43" s="48" t="str">
        <f>IF(ISNUMBER(MATCH($C43,'[1]Scheduling Worksheet'!$D$1:$D$65536,0)),VLOOKUP($C43,'[1]Scheduling Worksheet'!$D$1:$X$65536,20,FALSE),"")</f>
        <v>9:30-CUP</v>
      </c>
      <c r="G43" s="47" t="str">
        <f>IF(ISNUMBER(MATCH($C43,'[1]Scheduling Worksheet'!$E$1:$E$65536,0)),VLOOKUP($C43,'[1]Scheduling Worksheet'!$E$1:$X$65536,19,FALSE),"")</f>
        <v/>
      </c>
      <c r="H43" s="47" t="str">
        <f>IF(ISNUMBER(MATCH($C43,'[1]Scheduling Worksheet'!$F$1:$F$65536,0)),VLOOKUP($C43,'[1]Scheduling Worksheet'!$F$1:$X$65536,19,FALSE),"")</f>
        <v/>
      </c>
      <c r="I43" s="47" t="str">
        <f>IF(ISNUMBER(MATCH($C43,'[1]Scheduling Worksheet'!$G$1:$G$65536,0)),VLOOKUP($C43,'[1]Scheduling Worksheet'!$G$1:$X$65536,17,FALSE),"")</f>
        <v>9:30-Lector</v>
      </c>
      <c r="J43" s="48" t="str">
        <f>IF(ISNUMBER(MATCH($C43,'[1]Scheduling Worksheet'!$H$1:$H$65536,0)),VLOOKUP($C43,'[1]Scheduling Worksheet'!$H$1:$X$65536,16,FALSE),"")</f>
        <v>9:30-CUP</v>
      </c>
      <c r="K43" s="48" t="str">
        <f>IF(ISNUMBER(MATCH($C43,'[1]Scheduling Worksheet'!$I$1:$I$65536,0)),VLOOKUP($C43,'[1]Scheduling Worksheet'!$I$1:$X$65536,15,FALSE),"")</f>
        <v/>
      </c>
      <c r="L43" s="47" t="str">
        <f>IF(ISNUMBER(MATCH($C43,'[1]Scheduling Worksheet'!$J$1:$J$65536,0)),VLOOKUP($C43,'[1]Scheduling Worksheet'!$J$1:$X$65536,14,FALSE),"")</f>
        <v/>
      </c>
      <c r="M43" s="47" t="str">
        <f>IF(ISNUMBER(MATCH($C43,'[1]Scheduling Worksheet'!$K$1:$K$65536,0)),VLOOKUP($C43,'[1]Scheduling Worksheet'!$K$1:$X$65536,13,FALSE),"")</f>
        <v>9:30-EM</v>
      </c>
      <c r="N43" s="102"/>
      <c r="O43" s="49"/>
      <c r="P43" s="50"/>
      <c r="Q43" s="43" t="str">
        <f t="shared" si="14"/>
        <v>9:30,</v>
      </c>
      <c r="R43" s="9" t="str">
        <f t="shared" si="15"/>
        <v>Riojas, Rafael</v>
      </c>
      <c r="S43" s="110" t="str">
        <f>IF(ISNUMBER(MATCH($C43,'[1]Scheduling Worksheet'!$L$1:$L$65536,0)),VLOOKUP($C43,'[1]Scheduling Worksheet'!$L$1:$X$65536,12,FALSE),"")</f>
        <v/>
      </c>
      <c r="T43" s="47" t="str">
        <f>IF(ISNUMBER(MATCH($C43,'[1]Scheduling Worksheet'!$M$1:$M$65536,0)),VLOOKUP($C43,'[1]Scheduling Worksheet'!$M$1:$X$65536,11,FALSE),"")</f>
        <v>9:30-CUP</v>
      </c>
      <c r="U43" s="48" t="str">
        <f>IF(ISNUMBER(MATCH($C43,'[1]Scheduling Worksheet'!$N$1:$N$65536,0)),VLOOKUP($C43,'[1]Scheduling Worksheet'!$N$1:$X$65536,10,FALSE),"")</f>
        <v/>
      </c>
      <c r="V43" s="47" t="str">
        <f>IF(ISNUMBER(MATCH($C43,'[1]Scheduling Worksheet'!$O$1:$O$65536,0)),VLOOKUP($C43,'[1]Scheduling Worksheet'!$O$1:$X$65536,9,FALSE),"")</f>
        <v/>
      </c>
      <c r="W43" s="64" t="str">
        <f>IF(ISNUMBER(MATCH($C43,'[1]Scheduling Worksheet'!$P$1:$P$65536,0)),VLOOKUP($C43,'[1]Scheduling Worksheet'!$P$1:$X$65536,8,FALSE),"")</f>
        <v>9:30-Lector</v>
      </c>
      <c r="X43" s="51" t="str">
        <f>IF(ISNUMBER(MATCH($C43,'[1]Scheduling Worksheet'!$Q$1:$Q$65536,0)),VLOOKUP($C43,'[1]Scheduling Worksheet'!$Q$1:$X$65536,7,FALSE),"")</f>
        <v>9:30-CUP</v>
      </c>
      <c r="Y43" s="47" t="str">
        <f>IF(ISNUMBER(MATCH($C43,'[1]Scheduling Worksheet'!$R$1:$R$65536,0)),VLOOKUP($C43,'[1]Scheduling Worksheet'!$R$1:$X$65536,6,FALSE),"")</f>
        <v/>
      </c>
      <c r="Z43" s="47" t="str">
        <f>IF(ISNUMBER(MATCH($C43,'[1]Scheduling Worksheet'!$S$1:$S$65536,0)),VLOOKUP($C43,'[1]Scheduling Worksheet'!$S$1:$X$65536,5,FALSE),"")</f>
        <v/>
      </c>
      <c r="AA43" s="47" t="str">
        <f>IF(ISNUMBER(MATCH($C43,'[1]Scheduling Worksheet'!$T$1:$T$65536,0)),VLOOKUP($C43,'[1]Scheduling Worksheet'!$T$1:$X$65536,4,FALSE),"")</f>
        <v/>
      </c>
      <c r="AB43" s="47" t="str">
        <f>IF(ISNUMBER(MATCH($C43,'[1]Scheduling Worksheet'!$U$1:$U$65536,0)),VLOOKUP($C43,'[1]Scheduling Worksheet'!$U$1:$X$65536,3,FALSE),"")</f>
        <v/>
      </c>
      <c r="AC43" s="53" t="str">
        <f>IF(ISNUMBER(MATCH($C43,'[1]Scheduling Worksheet'!$V$1:$V$65536,0)),VLOOKUP($C43,'[1]Scheduling Worksheet'!$V$1:$X$65536,3,FALSE),"")</f>
        <v/>
      </c>
      <c r="AD43" s="18"/>
      <c r="AE43" s="33"/>
      <c r="AF43" s="25" t="str">
        <f t="shared" si="16"/>
        <v>Riojas, Rafael</v>
      </c>
      <c r="AG43" s="51" t="str">
        <f t="shared" si="17"/>
        <v>9:30,</v>
      </c>
      <c r="AH43" s="43" t="str">
        <f>IF(ISNUMBER(MATCH($C43,[2]LECTORS!$D$1:$D$65546,0)),VLOOKUP($C43,[2]LECTORS!$D$1:$Q$65546,7,FALSE),"")</f>
        <v>512-762-3706</v>
      </c>
      <c r="AI43" s="26" t="str">
        <f>IF($AJ43="y",IF(ISNUMBER(MATCH($C43,[2]LECTORS!$D$1:$D$65546,0)),VLOOKUP($C43,[2]LECTORS!$D$1:$Q$65546,6,FALSE),""),"")</f>
        <v/>
      </c>
      <c r="AJ43" s="27"/>
      <c r="AK43" s="16">
        <f t="shared" si="18"/>
        <v>2</v>
      </c>
      <c r="AL43" s="14">
        <f>IF(ISNUMBER(MATCH($C43,[2]LECTORS!$D$1:$D$65546,0)),VLOOKUP($C43,[2]LECTORS!$D$1:$Q$65546,12,FALSE),"")</f>
        <v>8</v>
      </c>
      <c r="AM43" s="16">
        <f t="shared" si="19"/>
        <v>3</v>
      </c>
      <c r="AN43" s="13" t="str">
        <f>IF(ISNUMBER(MATCH($C43,[2]LECTORS!$D$1:$D$65546,0)),VLOOKUP($C43,[2]LECTORS!$D$1:$S$65546,14,FALSE),"")</f>
        <v>EM</v>
      </c>
      <c r="AO43" s="14">
        <f>IF(ISNUMBER(MATCH($C43,[2]LECTORS!$D$1:$D$65546,0)),VLOOKUP($C43,[2]LECTORS!$D$1:$S$65546,15,FALSE),"")</f>
        <v>0</v>
      </c>
      <c r="AP43" s="14">
        <f>IF(ISNUMBER(MATCH($C43,[2]LECTORS!$D$1:$D$65546,0)),VLOOKUP($C43,[2]LECTORS!$D$1:$S$65546,16,FALSE),"")</f>
        <v>0</v>
      </c>
      <c r="AQ43" s="14" t="str">
        <f>IF(ISNUMBER(MATCH($C43,[2]LECTORS!$D$1:$D$65546,0)),VLOOKUP($C43,[2]LECTORS!$D$1:$Q$65546,6,FALSE),"")</f>
        <v>riojas91@gmail.com</v>
      </c>
      <c r="AR43" s="2"/>
      <c r="AS43" s="2"/>
      <c r="BA43" s="4" t="str">
        <f t="shared" si="20"/>
        <v>9:30,</v>
      </c>
    </row>
    <row r="44" spans="1:84" s="3" customFormat="1" ht="19.95" customHeight="1" x14ac:dyDescent="0.25">
      <c r="A44" s="76"/>
      <c r="B44" s="63" t="str">
        <f>IF(ISNUMBER(MATCH($C44,[2]LECTORS!$D$1:$D$65546,0)),VLOOKUP($C44,[2]LECTORS!$D$1:$Q$65546,11,FALSE),"")</f>
        <v>9:30, 11:15,</v>
      </c>
      <c r="C44" s="101" t="s">
        <v>78</v>
      </c>
      <c r="D44" s="103" t="str">
        <f>IF(ISNUMBER(MATCH($C44,'[1]Scheduling Worksheet'!$B$1:$B$65536,0)),VLOOKUP($C44,'[1]Scheduling Worksheet'!$B$1:$X$65536,22,FALSE),"")</f>
        <v/>
      </c>
      <c r="E44" s="47" t="str">
        <f>IF(ISNUMBER(MATCH($C44,'[1]Scheduling Worksheet'!$C$1:$C$65536,0)),VLOOKUP($C44,'[1]Scheduling Worksheet'!$C$1:$X$65536,21,FALSE),"")</f>
        <v/>
      </c>
      <c r="F44" s="47" t="str">
        <f>IF(ISNUMBER(MATCH($C44,'[1]Scheduling Worksheet'!$D$1:$D$65536,0)),VLOOKUP($C44,'[1]Scheduling Worksheet'!$D$1:$X$65536,20,FALSE),"")</f>
        <v/>
      </c>
      <c r="G44" s="48" t="str">
        <f>IF(ISNUMBER(MATCH($C44,'[1]Scheduling Worksheet'!$E$1:$E$65536,0)),VLOOKUP($C44,'[1]Scheduling Worksheet'!$E$1:$X$65536,19,FALSE),"")</f>
        <v>9:30-Lector</v>
      </c>
      <c r="H44" s="48" t="str">
        <f>IF(ISNUMBER(MATCH($C44,'[1]Scheduling Worksheet'!$F$1:$F$65536,0)),VLOOKUP($C44,'[1]Scheduling Worksheet'!$F$1:$X$65536,19,FALSE),"")</f>
        <v/>
      </c>
      <c r="I44" s="47" t="str">
        <f>IF(ISNUMBER(MATCH($C44,'[1]Scheduling Worksheet'!$G$1:$G$65536,0)),VLOOKUP($C44,'[1]Scheduling Worksheet'!$G$1:$X$65536,17,FALSE),"")</f>
        <v/>
      </c>
      <c r="J44" s="47" t="str">
        <f>IF(ISNUMBER(MATCH($C44,'[1]Scheduling Worksheet'!$H$1:$H$65536,0)),VLOOKUP($C44,'[1]Scheduling Worksheet'!$H$1:$X$65536,16,FALSE),"")</f>
        <v/>
      </c>
      <c r="K44" s="47" t="str">
        <f>IF(ISNUMBER(MATCH($C44,'[1]Scheduling Worksheet'!$I$1:$I$65536,0)),VLOOKUP($C44,'[1]Scheduling Worksheet'!$I$1:$X$65536,15,FALSE),"")</f>
        <v/>
      </c>
      <c r="L44" s="48" t="str">
        <f>IF(ISNUMBER(MATCH($C44,'[1]Scheduling Worksheet'!$J$1:$J$65536,0)),VLOOKUP($C44,'[1]Scheduling Worksheet'!$J$1:$X$65536,14,FALSE),"")</f>
        <v/>
      </c>
      <c r="M44" s="47" t="str">
        <f>IF(ISNUMBER(MATCH($C44,'[1]Scheduling Worksheet'!$K$1:$K$65536,0)),VLOOKUP($C44,'[1]Scheduling Worksheet'!$K$1:$X$65536,13,FALSE),"")</f>
        <v/>
      </c>
      <c r="N44" s="102"/>
      <c r="O44" s="49"/>
      <c r="P44" s="50"/>
      <c r="Q44" s="43" t="str">
        <f t="shared" si="14"/>
        <v>9:30, 11:15,</v>
      </c>
      <c r="R44" s="9" t="str">
        <f t="shared" si="15"/>
        <v>Gonzalez, Mary</v>
      </c>
      <c r="S44" s="110" t="str">
        <f>IF(ISNUMBER(MATCH($C44,'[1]Scheduling Worksheet'!$L$1:$L$65536,0)),VLOOKUP($C44,'[1]Scheduling Worksheet'!$L$1:$X$65536,12,FALSE),"")</f>
        <v/>
      </c>
      <c r="T44" s="47" t="str">
        <f>IF(ISNUMBER(MATCH($C44,'[1]Scheduling Worksheet'!$M$1:$M$65536,0)),VLOOKUP($C44,'[1]Scheduling Worksheet'!$M$1:$X$65536,11,FALSE),"")</f>
        <v/>
      </c>
      <c r="U44" s="47" t="str">
        <f>IF(ISNUMBER(MATCH($C44,'[1]Scheduling Worksheet'!$N$1:$N$65536,0)),VLOOKUP($C44,'[1]Scheduling Worksheet'!$N$1:$X$65536,10,FALSE),"")</f>
        <v>9:30-Lector</v>
      </c>
      <c r="V44" s="47" t="str">
        <f>IF(ISNUMBER(MATCH($C44,'[1]Scheduling Worksheet'!$O$1:$O$65536,0)),VLOOKUP($C44,'[1]Scheduling Worksheet'!$O$1:$X$65536,9,FALSE),"")</f>
        <v/>
      </c>
      <c r="W44" s="51" t="str">
        <f>IF(ISNUMBER(MATCH($C44,'[1]Scheduling Worksheet'!$P$1:$P$65536,0)),VLOOKUP($C44,'[1]Scheduling Worksheet'!$P$1:$X$65536,8,FALSE),"")</f>
        <v/>
      </c>
      <c r="X44" s="51" t="str">
        <f>IF(ISNUMBER(MATCH($C44,'[1]Scheduling Worksheet'!$Q$1:$Q$65536,0)),VLOOKUP($C44,'[1]Scheduling Worksheet'!$Q$1:$X$65536,7,FALSE),"")</f>
        <v/>
      </c>
      <c r="Y44" s="47" t="str">
        <f>IF(ISNUMBER(MATCH($C44,'[1]Scheduling Worksheet'!$R$1:$R$65536,0)),VLOOKUP($C44,'[1]Scheduling Worksheet'!$R$1:$X$65536,6,FALSE),"")</f>
        <v/>
      </c>
      <c r="Z44" s="47" t="str">
        <f>IF(ISNUMBER(MATCH($C44,'[1]Scheduling Worksheet'!$S$1:$S$65536,0)),VLOOKUP($C44,'[1]Scheduling Worksheet'!$S$1:$X$65536,5,FALSE),"")</f>
        <v/>
      </c>
      <c r="AA44" s="48" t="str">
        <f>IF(ISNUMBER(MATCH($C44,'[1]Scheduling Worksheet'!$T$1:$T$65536,0)),VLOOKUP($C44,'[1]Scheduling Worksheet'!$T$1:$X$65536,4,FALSE),"")</f>
        <v/>
      </c>
      <c r="AB44" s="47" t="str">
        <f>IF(ISNUMBER(MATCH($C44,'[1]Scheduling Worksheet'!$U$1:$U$65536,0)),VLOOKUP($C44,'[1]Scheduling Worksheet'!$U$1:$X$65536,3,FALSE),"")</f>
        <v/>
      </c>
      <c r="AC44" s="53" t="str">
        <f>IF(ISNUMBER(MATCH($C44,'[1]Scheduling Worksheet'!$V$1:$V$65536,0)),VLOOKUP($C44,'[1]Scheduling Worksheet'!$V$1:$X$65536,3,FALSE),"")</f>
        <v/>
      </c>
      <c r="AD44" s="18"/>
      <c r="AE44" s="33"/>
      <c r="AF44" s="25" t="str">
        <f t="shared" si="16"/>
        <v>Gonzalez, Mary</v>
      </c>
      <c r="AG44" s="51" t="str">
        <f t="shared" si="17"/>
        <v>9:30, 11:15,</v>
      </c>
      <c r="AH44" s="43" t="str">
        <f>IF(ISNUMBER(MATCH($C44,[2]LECTORS!$D$1:$D$65546,0)),VLOOKUP($C44,[2]LECTORS!$D$1:$Q$65546,7,FALSE),"")</f>
        <v>512-426-3346</v>
      </c>
      <c r="AI44" s="26" t="str">
        <f>IF($AJ44="y",IF(ISNUMBER(MATCH($C44,[2]LECTORS!$D$1:$D$65546,0)),VLOOKUP($C44,[2]LECTORS!$D$1:$Q$65546,6,FALSE),""),"")</f>
        <v>mpg4418@gmail.com</v>
      </c>
      <c r="AJ44" s="27" t="s">
        <v>45</v>
      </c>
      <c r="AK44" s="16">
        <f t="shared" si="18"/>
        <v>2</v>
      </c>
      <c r="AL44" s="14" t="str">
        <f>IF(ISNUMBER(MATCH($C44,[2]LECTORS!$D$1:$D$65546,0)),VLOOKUP($C44,[2]LECTORS!$D$1:$Q$65546,12,FALSE),"")</f>
        <v>s</v>
      </c>
      <c r="AM44" s="16">
        <f t="shared" si="19"/>
        <v>2</v>
      </c>
      <c r="AN44" s="13">
        <f>IF(ISNUMBER(MATCH($C44,[2]LECTORS!$D$1:$D$65546,0)),VLOOKUP($C44,[2]LECTORS!$D$1:$S$65546,14,FALSE),"")</f>
        <v>0</v>
      </c>
      <c r="AO44" s="14">
        <f>IF(ISNUMBER(MATCH($C44,[2]LECTORS!$D$1:$D$65546,0)),VLOOKUP($C44,[2]LECTORS!$D$1:$S$65546,15,FALSE),"")</f>
        <v>0</v>
      </c>
      <c r="AP44" s="14">
        <f>IF(ISNUMBER(MATCH($C44,[2]LECTORS!$D$1:$D$65546,0)),VLOOKUP($C44,[2]LECTORS!$D$1:$S$65546,16,FALSE),"")</f>
        <v>0</v>
      </c>
      <c r="AQ44" s="14" t="str">
        <f>IF(ISNUMBER(MATCH($C44,[2]LECTORS!$D$1:$D$65546,0)),VLOOKUP($C44,[2]LECTORS!$D$1:$Q$65546,6,FALSE),"")</f>
        <v>mpg4418@gmail.com</v>
      </c>
      <c r="AR44" s="2"/>
      <c r="AS44" s="2"/>
      <c r="AT44" s="4"/>
      <c r="AU44" s="4"/>
      <c r="AV44" s="4"/>
      <c r="AW44" s="4"/>
      <c r="AX44" s="4"/>
      <c r="AY44" s="4"/>
      <c r="AZ44" s="4"/>
      <c r="BA44" s="4" t="str">
        <f t="shared" si="20"/>
        <v>LEC</v>
      </c>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row>
    <row r="45" spans="1:84" s="4" customFormat="1" ht="19.95" customHeight="1" x14ac:dyDescent="0.25">
      <c r="A45" s="76"/>
      <c r="B45" s="43" t="str">
        <f>IF(ISNUMBER(MATCH($C45,[2]LECTORS!$D$1:$D$65546,0)),VLOOKUP($C45,[2]LECTORS!$D$1:$Q$65546,11,FALSE),"")</f>
        <v>9:30, 11:15, 5</v>
      </c>
      <c r="C45" s="101" t="s">
        <v>75</v>
      </c>
      <c r="D45" s="103" t="str">
        <f>IF(ISNUMBER(MATCH($C45,'[1]Scheduling Worksheet'!$B$1:$B$65536,0)),VLOOKUP($C45,'[1]Scheduling Worksheet'!$B$1:$X$65536,22,FALSE),"")</f>
        <v/>
      </c>
      <c r="E45" s="47" t="str">
        <f>IF(ISNUMBER(MATCH($C45,'[1]Scheduling Worksheet'!$C$1:$C$65536,0)),VLOOKUP($C45,'[1]Scheduling Worksheet'!$C$1:$X$65536,21,FALSE),"")</f>
        <v/>
      </c>
      <c r="F45" s="47" t="str">
        <f>IF(ISNUMBER(MATCH($C45,'[1]Scheduling Worksheet'!$D$1:$D$65536,0)),VLOOKUP($C45,'[1]Scheduling Worksheet'!$D$1:$X$65536,20,FALSE),"")</f>
        <v/>
      </c>
      <c r="G45" s="47" t="str">
        <f>IF(ISNUMBER(MATCH($C45,'[1]Scheduling Worksheet'!$E$1:$E$65536,0)),VLOOKUP($C45,'[1]Scheduling Worksheet'!$E$1:$X$65536,19,FALSE),"")</f>
        <v/>
      </c>
      <c r="H45" s="47" t="str">
        <f>IF(ISNUMBER(MATCH($C45,'[1]Scheduling Worksheet'!$F$1:$F$65536,0)),VLOOKUP($C45,'[1]Scheduling Worksheet'!$F$1:$X$65536,19,FALSE),"")</f>
        <v/>
      </c>
      <c r="I45" s="47" t="str">
        <f>IF(ISNUMBER(MATCH($C45,'[1]Scheduling Worksheet'!$G$1:$G$65536,0)),VLOOKUP($C45,'[1]Scheduling Worksheet'!$G$1:$X$65536,17,FALSE),"")</f>
        <v/>
      </c>
      <c r="J45" s="47" t="str">
        <f>IF(ISNUMBER(MATCH($C45,'[1]Scheduling Worksheet'!$H$1:$H$65536,0)),VLOOKUP($C45,'[1]Scheduling Worksheet'!$H$1:$X$65536,16,FALSE),"")</f>
        <v/>
      </c>
      <c r="K45" s="47" t="str">
        <f>IF(ISNUMBER(MATCH($C45,'[1]Scheduling Worksheet'!$I$1:$I$65536,0)),VLOOKUP($C45,'[1]Scheduling Worksheet'!$I$1:$X$65536,15,FALSE),"")</f>
        <v>9:30-Lector</v>
      </c>
      <c r="L45" s="47" t="str">
        <f>IF(ISNUMBER(MATCH($C45,'[1]Scheduling Worksheet'!$J$1:$J$65536,0)),VLOOKUP($C45,'[1]Scheduling Worksheet'!$J$1:$X$65536,14,FALSE),"")</f>
        <v/>
      </c>
      <c r="M45" s="47" t="str">
        <f>IF(ISNUMBER(MATCH($C45,'[1]Scheduling Worksheet'!$K$1:$K$65536,0)),VLOOKUP($C45,'[1]Scheduling Worksheet'!$K$1:$X$65536,13,FALSE),"")</f>
        <v/>
      </c>
      <c r="N45" s="102"/>
      <c r="O45" s="49"/>
      <c r="P45" s="50"/>
      <c r="Q45" s="43" t="str">
        <f t="shared" si="14"/>
        <v>9:30, 11:15, 5</v>
      </c>
      <c r="R45" s="9" t="str">
        <f t="shared" si="15"/>
        <v>Tucker, Cindy</v>
      </c>
      <c r="S45" s="54" t="str">
        <f>IF(ISNUMBER(MATCH($C45,'[1]Scheduling Worksheet'!$L$1:$L$65536,0)),VLOOKUP($C45,'[1]Scheduling Worksheet'!$L$1:$X$65536,12,FALSE),"")</f>
        <v/>
      </c>
      <c r="T45" s="47" t="str">
        <f>IF(ISNUMBER(MATCH($C45,'[1]Scheduling Worksheet'!$M$1:$M$65536,0)),VLOOKUP($C45,'[1]Scheduling Worksheet'!$M$1:$X$65536,11,FALSE),"")</f>
        <v/>
      </c>
      <c r="U45" s="47" t="str">
        <f>IF(ISNUMBER(MATCH($C45,'[1]Scheduling Worksheet'!$N$1:$N$65536,0)),VLOOKUP($C45,'[1]Scheduling Worksheet'!$N$1:$X$65536,10,FALSE),"")</f>
        <v/>
      </c>
      <c r="V45" s="47" t="str">
        <f>IF(ISNUMBER(MATCH($C45,'[1]Scheduling Worksheet'!$O$1:$O$65536,0)),VLOOKUP($C45,'[1]Scheduling Worksheet'!$O$1:$X$65536,9,FALSE),"")</f>
        <v/>
      </c>
      <c r="W45" s="51" t="str">
        <f>IF(ISNUMBER(MATCH($C45,'[1]Scheduling Worksheet'!$P$1:$P$65536,0)),VLOOKUP($C45,'[1]Scheduling Worksheet'!$P$1:$X$65536,8,FALSE),"")</f>
        <v/>
      </c>
      <c r="X45" s="51" t="str">
        <f>IF(ISNUMBER(MATCH($C45,'[1]Scheduling Worksheet'!$Q$1:$Q$65536,0)),VLOOKUP($C45,'[1]Scheduling Worksheet'!$Q$1:$X$65536,7,FALSE),"")</f>
        <v/>
      </c>
      <c r="Y45" s="47" t="str">
        <f>IF(ISNUMBER(MATCH($C45,'[1]Scheduling Worksheet'!$R$1:$R$65536,0)),VLOOKUP($C45,'[1]Scheduling Worksheet'!$R$1:$X$65536,6,FALSE),"")</f>
        <v/>
      </c>
      <c r="Z45" s="47" t="str">
        <f>IF(ISNUMBER(MATCH($C45,'[1]Scheduling Worksheet'!$S$1:$S$65536,0)),VLOOKUP($C45,'[1]Scheduling Worksheet'!$S$1:$X$65536,5,FALSE),"")</f>
        <v>9:30-Lector</v>
      </c>
      <c r="AA45" s="47" t="str">
        <f>IF(ISNUMBER(MATCH($C45,'[1]Scheduling Worksheet'!$T$1:$T$65536,0)),VLOOKUP($C45,'[1]Scheduling Worksheet'!$T$1:$X$65536,4,FALSE),"")</f>
        <v/>
      </c>
      <c r="AB45" s="47" t="str">
        <f>IF(ISNUMBER(MATCH($C45,'[1]Scheduling Worksheet'!$U$1:$U$65536,0)),VLOOKUP($C45,'[1]Scheduling Worksheet'!$U$1:$X$65536,3,FALSE),"")</f>
        <v/>
      </c>
      <c r="AC45" s="53" t="str">
        <f>IF(ISNUMBER(MATCH($C45,'[1]Scheduling Worksheet'!$V$1:$V$65536,0)),VLOOKUP($C45,'[1]Scheduling Worksheet'!$V$1:$X$65536,3,FALSE),"")</f>
        <v/>
      </c>
      <c r="AD45" s="18"/>
      <c r="AE45" s="33"/>
      <c r="AF45" s="25" t="str">
        <f t="shared" si="16"/>
        <v>Tucker, Cindy</v>
      </c>
      <c r="AG45" s="51" t="str">
        <f t="shared" si="17"/>
        <v>9:30, 11:15, 5</v>
      </c>
      <c r="AH45" s="43" t="str">
        <f>IF(ISNUMBER(MATCH($C45,[2]LECTORS!$D$1:$D$65546,0)),VLOOKUP($C45,[2]LECTORS!$D$1:$Q$65546,7,FALSE),"")</f>
        <v>512-731-8075</v>
      </c>
      <c r="AI45" s="26" t="str">
        <f>IF($AJ45="y",IF(ISNUMBER(MATCH($C45,[2]LECTORS!$D$1:$D$65546,0)),VLOOKUP($C45,[2]LECTORS!$D$1:$Q$65546,6,FALSE),""),"")</f>
        <v>tuckercindya@gmail.com</v>
      </c>
      <c r="AJ45" s="27" t="s">
        <v>45</v>
      </c>
      <c r="AK45" s="16">
        <f t="shared" si="18"/>
        <v>2</v>
      </c>
      <c r="AL45" s="14" t="str">
        <f>IF(ISNUMBER(MATCH($C45,[2]LECTORS!$D$1:$D$65546,0)),VLOOKUP($C45,[2]LECTORS!$D$1:$Q$65546,12,FALSE),"")</f>
        <v>s</v>
      </c>
      <c r="AM45" s="16">
        <f t="shared" si="19"/>
        <v>2</v>
      </c>
      <c r="AN45" s="13">
        <f>IF(ISNUMBER(MATCH($C45,[2]LECTORS!$D$1:$D$65546,0)),VLOOKUP($C45,[2]LECTORS!$D$1:$S$65546,14,FALSE),"")</f>
        <v>0</v>
      </c>
      <c r="AO45" s="14" t="str">
        <f>IF(ISNUMBER(MATCH($C45,[2]LECTORS!$D$1:$D$65546,0)),VLOOKUP($C45,[2]LECTORS!$D$1:$S$65546,15,FALSE),"")</f>
        <v>Only schedule as Lector</v>
      </c>
      <c r="AP45" s="14">
        <f>IF(ISNUMBER(MATCH($C45,[2]LECTORS!$D$1:$D$65546,0)),VLOOKUP($C45,[2]LECTORS!$D$1:$S$65546,16,FALSE),"")</f>
        <v>0</v>
      </c>
      <c r="AQ45" s="14" t="str">
        <f>IF(ISNUMBER(MATCH($C45,[2]LECTORS!$D$1:$D$65546,0)),VLOOKUP($C45,[2]LECTORS!$D$1:$Q$65546,6,FALSE),"")</f>
        <v>tuckercindya@gmail.com</v>
      </c>
      <c r="AR45" s="2"/>
      <c r="AS45" s="2"/>
      <c r="BA45" s="4" t="str">
        <f t="shared" si="20"/>
        <v>LEC</v>
      </c>
    </row>
    <row r="46" spans="1:84" s="4" customFormat="1" ht="19.95" customHeight="1" x14ac:dyDescent="0.25">
      <c r="A46" s="76"/>
      <c r="B46" s="63" t="str">
        <f>IF(ISNUMBER(MATCH($C46,[2]LECTORS!$D$1:$D$65546,0)),VLOOKUP($C46,[2]LECTORS!$D$1:$Q$65546,11,FALSE),"")</f>
        <v>9:30, 7:30, 11:15, Vg, 5</v>
      </c>
      <c r="C46" s="99" t="s">
        <v>29</v>
      </c>
      <c r="D46" s="103" t="str">
        <f>IF(ISNUMBER(MATCH($C46,'[1]Scheduling Worksheet'!$B$1:$B$65536,0)),VLOOKUP($C46,'[1]Scheduling Worksheet'!$B$1:$X$65536,22,FALSE),"")</f>
        <v/>
      </c>
      <c r="E46" s="47" t="str">
        <f>IF(ISNUMBER(MATCH($C46,'[1]Scheduling Worksheet'!$C$1:$C$65536,0)),VLOOKUP($C46,'[1]Scheduling Worksheet'!$C$1:$X$65536,21,FALSE),"")</f>
        <v/>
      </c>
      <c r="F46" s="47" t="str">
        <f>IF(ISNUMBER(MATCH($C46,'[1]Scheduling Worksheet'!$D$1:$D$65536,0)),VLOOKUP($C46,'[1]Scheduling Worksheet'!$D$1:$X$65536,20,FALSE),"")</f>
        <v/>
      </c>
      <c r="G46" s="47" t="str">
        <f>IF(ISNUMBER(MATCH($C46,'[1]Scheduling Worksheet'!$E$1:$E$65536,0)),VLOOKUP($C46,'[1]Scheduling Worksheet'!$E$1:$X$65536,19,FALSE),"")</f>
        <v>5:00-Lector</v>
      </c>
      <c r="H46" s="47" t="str">
        <f>IF(ISNUMBER(MATCH($C46,'[1]Scheduling Worksheet'!$F$1:$F$65536,0)),VLOOKUP($C46,'[1]Scheduling Worksheet'!$F$1:$X$65536,19,FALSE),"")</f>
        <v/>
      </c>
      <c r="I46" s="51" t="str">
        <f>IF(ISNUMBER(MATCH($C46,'[1]Scheduling Worksheet'!$G$1:$G$65536,0)),VLOOKUP($C46,'[1]Scheduling Worksheet'!$G$1:$X$65536,17,FALSE),"")</f>
        <v/>
      </c>
      <c r="J46" s="47" t="str">
        <f>IF(ISNUMBER(MATCH($C46,'[1]Scheduling Worksheet'!$H$1:$H$65536,0)),VLOOKUP($C46,'[1]Scheduling Worksheet'!$H$1:$X$65536,16,FALSE),"")</f>
        <v/>
      </c>
      <c r="K46" s="47" t="str">
        <f>IF(ISNUMBER(MATCH($C46,'[1]Scheduling Worksheet'!$I$1:$I$65536,0)),VLOOKUP($C46,'[1]Scheduling Worksheet'!$I$1:$X$65536,15,FALSE),"")</f>
        <v/>
      </c>
      <c r="L46" s="47" t="str">
        <f>IF(ISNUMBER(MATCH($C46,'[1]Scheduling Worksheet'!$J$1:$J$65536,0)),VLOOKUP($C46,'[1]Scheduling Worksheet'!$J$1:$X$65536,14,FALSE),"")</f>
        <v/>
      </c>
      <c r="M46" s="48" t="str">
        <f>IF(ISNUMBER(MATCH($C46,'[1]Scheduling Worksheet'!$K$1:$K$65536,0)),VLOOKUP($C46,'[1]Scheduling Worksheet'!$K$1:$X$65536,13,FALSE),"")</f>
        <v/>
      </c>
      <c r="N46" s="102"/>
      <c r="O46" s="49"/>
      <c r="P46" s="50"/>
      <c r="Q46" s="43" t="str">
        <f t="shared" si="14"/>
        <v>9:30, 7:30, 11:15, Vg, 5</v>
      </c>
      <c r="R46" s="9" t="str">
        <f t="shared" si="15"/>
        <v>Reyes, Ellen</v>
      </c>
      <c r="S46" s="54" t="str">
        <f>IF(ISNUMBER(MATCH($C46,'[1]Scheduling Worksheet'!$L$1:$L$65536,0)),VLOOKUP($C46,'[1]Scheduling Worksheet'!$L$1:$X$65536,12,FALSE),"")</f>
        <v>9:30-Lector</v>
      </c>
      <c r="T46" s="47" t="str">
        <f>IF(ISNUMBER(MATCH($C46,'[1]Scheduling Worksheet'!$M$1:$M$65536,0)),VLOOKUP($C46,'[1]Scheduling Worksheet'!$M$1:$X$65536,11,FALSE),"")</f>
        <v/>
      </c>
      <c r="U46" s="47" t="str">
        <f>IF(ISNUMBER(MATCH($C46,'[1]Scheduling Worksheet'!$N$1:$N$65536,0)),VLOOKUP($C46,'[1]Scheduling Worksheet'!$N$1:$X$65536,10,FALSE),"")</f>
        <v/>
      </c>
      <c r="V46" s="47" t="str">
        <f>IF(ISNUMBER(MATCH($C46,'[1]Scheduling Worksheet'!$O$1:$O$65536,0)),VLOOKUP($C46,'[1]Scheduling Worksheet'!$O$1:$X$65536,9,FALSE),"")</f>
        <v/>
      </c>
      <c r="W46" s="64" t="str">
        <f>IF(ISNUMBER(MATCH($C46,'[1]Scheduling Worksheet'!$P$1:$P$65536,0)),VLOOKUP($C46,'[1]Scheduling Worksheet'!$P$1:$X$65536,8,FALSE),"")</f>
        <v/>
      </c>
      <c r="X46" s="51" t="str">
        <f>IF(ISNUMBER(MATCH($C46,'[1]Scheduling Worksheet'!$Q$1:$Q$65536,0)),VLOOKUP($C46,'[1]Scheduling Worksheet'!$Q$1:$X$65536,7,FALSE),"")</f>
        <v/>
      </c>
      <c r="Y46" s="47" t="str">
        <f>IF(ISNUMBER(MATCH($C46,'[1]Scheduling Worksheet'!$R$1:$R$65536,0)),VLOOKUP($C46,'[1]Scheduling Worksheet'!$R$1:$X$65536,6,FALSE),"")</f>
        <v/>
      </c>
      <c r="Z46" s="47" t="str">
        <f>IF(ISNUMBER(MATCH($C46,'[1]Scheduling Worksheet'!$S$1:$S$65536,0)),VLOOKUP($C46,'[1]Scheduling Worksheet'!$S$1:$X$65536,5,FALSE),"")</f>
        <v/>
      </c>
      <c r="AA46" s="47" t="str">
        <f>IF(ISNUMBER(MATCH($C46,'[1]Scheduling Worksheet'!$T$1:$T$65536,0)),VLOOKUP($C46,'[1]Scheduling Worksheet'!$T$1:$X$65536,4,FALSE),"")</f>
        <v/>
      </c>
      <c r="AB46" s="47" t="str">
        <f>IF(ISNUMBER(MATCH($C46,'[1]Scheduling Worksheet'!$U$1:$U$65536,0)),VLOOKUP($C46,'[1]Scheduling Worksheet'!$U$1:$X$65536,3,FALSE),"")</f>
        <v/>
      </c>
      <c r="AC46" s="53" t="str">
        <f>IF(ISNUMBER(MATCH($C46,'[1]Scheduling Worksheet'!$V$1:$V$65536,0)),VLOOKUP($C46,'[1]Scheduling Worksheet'!$V$1:$X$65536,3,FALSE),"")</f>
        <v/>
      </c>
      <c r="AD46" s="18"/>
      <c r="AE46" s="33"/>
      <c r="AF46" s="25" t="str">
        <f t="shared" si="16"/>
        <v>Reyes, Ellen</v>
      </c>
      <c r="AG46" s="51" t="str">
        <f t="shared" si="17"/>
        <v>9:30, 7:30, 11:15, Vg, 5</v>
      </c>
      <c r="AH46" s="43" t="str">
        <f>IF(ISNUMBER(MATCH($C46,[2]LECTORS!$D$1:$D$65546,0)),VLOOKUP($C46,[2]LECTORS!$D$1:$Q$65546,7,FALSE),"")</f>
        <v>512-293-9690</v>
      </c>
      <c r="AI46" s="26" t="str">
        <f>IF($AJ46="y",IF(ISNUMBER(MATCH($C46,[2]LECTORS!$D$1:$D$65546,0)),VLOOKUP($C46,[2]LECTORS!$D$1:$Q$65546,6,FALSE),""),"")</f>
        <v>eelnreyes@yahoo.com</v>
      </c>
      <c r="AJ46" s="27" t="s">
        <v>45</v>
      </c>
      <c r="AK46" s="16">
        <f t="shared" si="18"/>
        <v>2</v>
      </c>
      <c r="AL46" s="14">
        <f>IF(ISNUMBER(MATCH($C46,[2]LECTORS!$D$1:$D$65546,0)),VLOOKUP($C46,[2]LECTORS!$D$1:$Q$65546,12,FALSE),"")</f>
        <v>8</v>
      </c>
      <c r="AM46" s="16">
        <f t="shared" si="19"/>
        <v>2</v>
      </c>
      <c r="AN46" s="13">
        <f>IF(ISNUMBER(MATCH($C46,[2]LECTORS!$D$1:$D$65546,0)),VLOOKUP($C46,[2]LECTORS!$D$1:$S$65546,14,FALSE),"")</f>
        <v>0</v>
      </c>
      <c r="AO46" s="14" t="str">
        <f>IF(ISNUMBER(MATCH($C46,[2]LECTORS!$D$1:$D$65546,0)),VLOOKUP($C46,[2]LECTORS!$D$1:$S$65546,15,FALSE),"")</f>
        <v>Can do 7:30 once a month</v>
      </c>
      <c r="AP46" s="14">
        <f>IF(ISNUMBER(MATCH($C46,[2]LECTORS!$D$1:$D$65546,0)),VLOOKUP($C46,[2]LECTORS!$D$1:$S$65546,16,FALSE),"")</f>
        <v>0</v>
      </c>
      <c r="AQ46" s="14" t="str">
        <f>IF(ISNUMBER(MATCH($C46,[2]LECTORS!$D$1:$D$65546,0)),VLOOKUP($C46,[2]LECTORS!$D$1:$Q$65546,6,FALSE),"")</f>
        <v>eelnreyes@yahoo.com</v>
      </c>
      <c r="AR46" s="2"/>
      <c r="AS46" s="2"/>
      <c r="BA46" s="4" t="str">
        <f t="shared" si="20"/>
        <v>LEC</v>
      </c>
    </row>
    <row r="47" spans="1:84" s="131" customFormat="1" ht="19.95" customHeight="1" x14ac:dyDescent="0.25">
      <c r="A47" s="76"/>
      <c r="B47" s="139" t="str">
        <f>IF(ISNUMBER(MATCH($C47,[2]LECTORS!$D$1:$D$65546,0)),VLOOKUP($C47,[2]LECTORS!$D$1:$Q$65546,11,FALSE),"")</f>
        <v>9:30, 5,</v>
      </c>
      <c r="C47" s="143" t="s">
        <v>25</v>
      </c>
      <c r="D47" s="103" t="str">
        <f>IF(ISNUMBER(MATCH($C47,'[1]Scheduling Worksheet'!$B$1:$B$65536,0)),VLOOKUP($C47,'[1]Scheduling Worksheet'!$B$1:$X$65536,22,FALSE),"")</f>
        <v/>
      </c>
      <c r="E47" s="47" t="str">
        <f>IF(ISNUMBER(MATCH($C47,'[1]Scheduling Worksheet'!$C$1:$C$65536,0)),VLOOKUP($C47,'[1]Scheduling Worksheet'!$C$1:$X$65536,21,FALSE),"")</f>
        <v/>
      </c>
      <c r="F47" s="47" t="str">
        <f>IF(ISNUMBER(MATCH($C47,'[1]Scheduling Worksheet'!$D$1:$D$65536,0)),VLOOKUP($C47,'[1]Scheduling Worksheet'!$D$1:$X$65536,20,FALSE),"")</f>
        <v/>
      </c>
      <c r="G47" s="47" t="str">
        <f>IF(ISNUMBER(MATCH($C47,'[1]Scheduling Worksheet'!$E$1:$E$65536,0)),VLOOKUP($C47,'[1]Scheduling Worksheet'!$E$1:$X$65536,19,FALSE),"")</f>
        <v/>
      </c>
      <c r="H47" s="48" t="str">
        <f>IF(ISNUMBER(MATCH($C47,'[1]Scheduling Worksheet'!$F$1:$F$65536,0)),VLOOKUP($C47,'[1]Scheduling Worksheet'!$F$1:$X$65536,19,FALSE),"")</f>
        <v/>
      </c>
      <c r="I47" s="48" t="str">
        <f>IF(ISNUMBER(MATCH($C47,'[1]Scheduling Worksheet'!$G$1:$G$65536,0)),VLOOKUP($C47,'[1]Scheduling Worksheet'!$G$1:$X$65536,17,FALSE),"")</f>
        <v/>
      </c>
      <c r="J47" s="48" t="str">
        <f>IF(ISNUMBER(MATCH($C47,'[1]Scheduling Worksheet'!$H$1:$H$65536,0)),VLOOKUP($C47,'[1]Scheduling Worksheet'!$H$1:$X$65536,16,FALSE),"")</f>
        <v/>
      </c>
      <c r="K47" s="48" t="str">
        <f>IF(ISNUMBER(MATCH($C47,'[1]Scheduling Worksheet'!$I$1:$I$65536,0)),VLOOKUP($C47,'[1]Scheduling Worksheet'!$I$1:$X$65536,15,FALSE),"")</f>
        <v>9:30-Lector</v>
      </c>
      <c r="L47" s="47" t="str">
        <f>IF(ISNUMBER(MATCH($C47,'[1]Scheduling Worksheet'!$J$1:$J$65536,0)),VLOOKUP($C47,'[1]Scheduling Worksheet'!$J$1:$X$65536,14,FALSE),"")</f>
        <v/>
      </c>
      <c r="M47" s="47" t="str">
        <f>IF(ISNUMBER(MATCH($C47,'[1]Scheduling Worksheet'!$K$1:$K$65536,0)),VLOOKUP($C47,'[1]Scheduling Worksheet'!$K$1:$X$65536,13,FALSE),"")</f>
        <v/>
      </c>
      <c r="N47" s="102"/>
      <c r="O47" s="49"/>
      <c r="P47" s="50"/>
      <c r="Q47" s="43" t="str">
        <f t="shared" si="14"/>
        <v>9:30, 5,</v>
      </c>
      <c r="R47" s="9" t="str">
        <f t="shared" si="15"/>
        <v>McCutchen, Mila Rios</v>
      </c>
      <c r="S47" s="110" t="str">
        <f>IF(ISNUMBER(MATCH($C47,'[1]Scheduling Worksheet'!$L$1:$L$65536,0)),VLOOKUP($C47,'[1]Scheduling Worksheet'!$L$1:$X$65536,12,FALSE),"")</f>
        <v/>
      </c>
      <c r="T47" s="48" t="str">
        <f>IF(ISNUMBER(MATCH($C47,'[1]Scheduling Worksheet'!$M$1:$M$65536,0)),VLOOKUP($C47,'[1]Scheduling Worksheet'!$M$1:$X$65536,11,FALSE),"")</f>
        <v/>
      </c>
      <c r="U47" s="47" t="str">
        <f>IF(ISNUMBER(MATCH($C47,'[1]Scheduling Worksheet'!$N$1:$N$65536,0)),VLOOKUP($C47,'[1]Scheduling Worksheet'!$N$1:$X$65536,10,FALSE),"")</f>
        <v/>
      </c>
      <c r="V47" s="47" t="str">
        <f>IF(ISNUMBER(MATCH($C47,'[1]Scheduling Worksheet'!$O$1:$O$65536,0)),VLOOKUP($C47,'[1]Scheduling Worksheet'!$O$1:$X$65536,9,FALSE),"")</f>
        <v/>
      </c>
      <c r="W47" s="51" t="str">
        <f>IF(ISNUMBER(MATCH($C47,'[1]Scheduling Worksheet'!$P$1:$P$65536,0)),VLOOKUP($C47,'[1]Scheduling Worksheet'!$P$1:$X$65536,8,FALSE),"")</f>
        <v/>
      </c>
      <c r="X47" s="51" t="str">
        <f>IF(ISNUMBER(MATCH($C47,'[1]Scheduling Worksheet'!$Q$1:$Q$65536,0)),VLOOKUP($C47,'[1]Scheduling Worksheet'!$Q$1:$X$65536,7,FALSE),"")</f>
        <v>9:30-Lector</v>
      </c>
      <c r="Y47" s="47" t="str">
        <f>IF(ISNUMBER(MATCH($C47,'[1]Scheduling Worksheet'!$R$1:$R$65536,0)),VLOOKUP($C47,'[1]Scheduling Worksheet'!$R$1:$X$65536,6,FALSE),"")</f>
        <v/>
      </c>
      <c r="Z47" s="47" t="str">
        <f>IF(ISNUMBER(MATCH($C47,'[1]Scheduling Worksheet'!$S$1:$S$65536,0)),VLOOKUP($C47,'[1]Scheduling Worksheet'!$S$1:$X$65536,5,FALSE),"")</f>
        <v/>
      </c>
      <c r="AA47" s="47" t="str">
        <f>IF(ISNUMBER(MATCH($C47,'[1]Scheduling Worksheet'!$T$1:$T$65536,0)),VLOOKUP($C47,'[1]Scheduling Worksheet'!$T$1:$X$65536,4,FALSE),"")</f>
        <v/>
      </c>
      <c r="AB47" s="47" t="str">
        <f>IF(ISNUMBER(MATCH($C47,'[1]Scheduling Worksheet'!$U$1:$U$65536,0)),VLOOKUP($C47,'[1]Scheduling Worksheet'!$U$1:$X$65536,3,FALSE),"")</f>
        <v/>
      </c>
      <c r="AC47" s="53" t="str">
        <f>IF(ISNUMBER(MATCH($C47,'[1]Scheduling Worksheet'!$V$1:$V$65536,0)),VLOOKUP($C47,'[1]Scheduling Worksheet'!$V$1:$X$65536,3,FALSE),"")</f>
        <v/>
      </c>
      <c r="AD47" s="18"/>
      <c r="AE47" s="33"/>
      <c r="AF47" s="25" t="str">
        <f t="shared" si="16"/>
        <v>McCutchen, Mila Rios</v>
      </c>
      <c r="AG47" s="51" t="str">
        <f t="shared" si="17"/>
        <v>9:30, 5,</v>
      </c>
      <c r="AH47" s="43" t="str">
        <f>IF(ISNUMBER(MATCH($C47,[2]LECTORS!$D$1:$D$65546,0)),VLOOKUP($C47,[2]LECTORS!$D$1:$Q$65546,7,FALSE),"")</f>
        <v>512-413-1548</v>
      </c>
      <c r="AI47" s="26" t="str">
        <f>IF($AJ47="y",IF(ISNUMBER(MATCH($C47,[2]LECTORS!$D$1:$D$65546,0)),VLOOKUP($C47,[2]LECTORS!$D$1:$Q$65546,6,FALSE),""),"")</f>
        <v>milamccutchen@gmail.com</v>
      </c>
      <c r="AJ47" s="27" t="s">
        <v>45</v>
      </c>
      <c r="AK47" s="16">
        <f t="shared" si="18"/>
        <v>2</v>
      </c>
      <c r="AL47" s="14">
        <f>IF(ISNUMBER(MATCH($C47,[2]LECTORS!$D$1:$D$65546,0)),VLOOKUP($C47,[2]LECTORS!$D$1:$Q$65546,12,FALSE),"")</f>
        <v>8</v>
      </c>
      <c r="AM47" s="16">
        <f t="shared" si="19"/>
        <v>2</v>
      </c>
      <c r="AN47" s="13">
        <f>IF(ISNUMBER(MATCH($C47,[2]LECTORS!$D$1:$D$65546,0)),VLOOKUP($C47,[2]LECTORS!$D$1:$S$65546,14,FALSE),"")</f>
        <v>0</v>
      </c>
      <c r="AO47" s="14">
        <f>IF(ISNUMBER(MATCH($C47,[2]LECTORS!$D$1:$D$65546,0)),VLOOKUP($C47,[2]LECTORS!$D$1:$S$65546,15,FALSE),"")</f>
        <v>0</v>
      </c>
      <c r="AP47" s="14">
        <f>IF(ISNUMBER(MATCH($C47,[2]LECTORS!$D$1:$D$65546,0)),VLOOKUP($C47,[2]LECTORS!$D$1:$S$65546,16,FALSE),"")</f>
        <v>0</v>
      </c>
      <c r="AQ47" s="14" t="str">
        <f>IF(ISNUMBER(MATCH($C47,[2]LECTORS!$D$1:$D$65546,0)),VLOOKUP($C47,[2]LECTORS!$D$1:$Q$65546,6,FALSE),"")</f>
        <v>milamccutchen@gmail.com</v>
      </c>
      <c r="AR47" s="2" t="s">
        <v>74</v>
      </c>
      <c r="AS47" s="2"/>
      <c r="AT47" s="4"/>
      <c r="AU47" s="4"/>
      <c r="AV47" s="4"/>
      <c r="AW47" s="4"/>
      <c r="AX47" s="4"/>
      <c r="AY47" s="4"/>
      <c r="AZ47" s="4"/>
      <c r="BA47" s="4" t="str">
        <f t="shared" si="20"/>
        <v>LEC</v>
      </c>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row>
    <row r="48" spans="1:84" s="4" customFormat="1" ht="19.95" customHeight="1" x14ac:dyDescent="0.25">
      <c r="A48" s="76"/>
      <c r="B48" s="43" t="str">
        <f>IF(ISNUMBER(MATCH($C48,[2]LECTORS!$D$1:$D$65546,0)),VLOOKUP($C48,[2]LECTORS!$D$1:$Q$65546,11,FALSE),"")</f>
        <v>9:30, 7:30</v>
      </c>
      <c r="C48" s="100" t="s">
        <v>8</v>
      </c>
      <c r="D48" s="103" t="str">
        <f>IF(ISNUMBER(MATCH($C48,'[1]Scheduling Worksheet'!$B$1:$B$65536,0)),VLOOKUP($C48,'[1]Scheduling Worksheet'!$B$1:$X$65536,22,FALSE),"")</f>
        <v/>
      </c>
      <c r="E48" s="47" t="str">
        <f>IF(ISNUMBER(MATCH($C48,'[1]Scheduling Worksheet'!$C$1:$C$65536,0)),VLOOKUP($C48,'[1]Scheduling Worksheet'!$C$1:$X$65536,21,FALSE),"")</f>
        <v/>
      </c>
      <c r="F48" s="47" t="str">
        <f>IF(ISNUMBER(MATCH($C48,'[1]Scheduling Worksheet'!$D$1:$D$65536,0)),VLOOKUP($C48,'[1]Scheduling Worksheet'!$D$1:$X$65536,20,FALSE),"")</f>
        <v/>
      </c>
      <c r="G48" s="47" t="str">
        <f>IF(ISNUMBER(MATCH($C48,'[1]Scheduling Worksheet'!$E$1:$E$65536,0)),VLOOKUP($C48,'[1]Scheduling Worksheet'!$E$1:$X$65536,19,FALSE),"")</f>
        <v>9:30-Lector</v>
      </c>
      <c r="H48" s="47" t="str">
        <f>IF(ISNUMBER(MATCH($C48,'[1]Scheduling Worksheet'!$F$1:$F$65536,0)),VLOOKUP($C48,'[1]Scheduling Worksheet'!$F$1:$X$65536,19,FALSE),"")</f>
        <v/>
      </c>
      <c r="I48" s="47" t="str">
        <f>IF(ISNUMBER(MATCH($C48,'[1]Scheduling Worksheet'!$G$1:$G$65536,0)),VLOOKUP($C48,'[1]Scheduling Worksheet'!$G$1:$X$65536,17,FALSE),"")</f>
        <v/>
      </c>
      <c r="J48" s="47" t="str">
        <f>IF(ISNUMBER(MATCH($C48,'[1]Scheduling Worksheet'!$H$1:$H$65536,0)),VLOOKUP($C48,'[1]Scheduling Worksheet'!$H$1:$X$65536,16,FALSE),"")</f>
        <v/>
      </c>
      <c r="K48" s="47" t="str">
        <f>IF(ISNUMBER(MATCH($C48,'[1]Scheduling Worksheet'!$I$1:$I$65536,0)),VLOOKUP($C48,'[1]Scheduling Worksheet'!$I$1:$X$65536,15,FALSE),"")</f>
        <v>7:30-Lector</v>
      </c>
      <c r="L48" s="47" t="str">
        <f>IF(ISNUMBER(MATCH($C48,'[1]Scheduling Worksheet'!$J$1:$J$65536,0)),VLOOKUP($C48,'[1]Scheduling Worksheet'!$J$1:$X$65536,14,FALSE),"")</f>
        <v/>
      </c>
      <c r="M48" s="47" t="str">
        <f>IF(ISNUMBER(MATCH($C48,'[1]Scheduling Worksheet'!$K$1:$K$65536,0)),VLOOKUP($C48,'[1]Scheduling Worksheet'!$K$1:$X$65536,13,FALSE),"")</f>
        <v/>
      </c>
      <c r="N48" s="102"/>
      <c r="O48" s="49"/>
      <c r="P48" s="50"/>
      <c r="Q48" s="43" t="str">
        <f t="shared" si="14"/>
        <v>9:30, 7:30</v>
      </c>
      <c r="R48" s="9" t="str">
        <f t="shared" si="15"/>
        <v>Pena, Rosa</v>
      </c>
      <c r="S48" s="54" t="str">
        <f>IF(ISNUMBER(MATCH($C48,'[1]Scheduling Worksheet'!$L$1:$L$65536,0)),VLOOKUP($C48,'[1]Scheduling Worksheet'!$L$1:$X$65536,12,FALSE),"")</f>
        <v/>
      </c>
      <c r="T48" s="47" t="str">
        <f>IF(ISNUMBER(MATCH($C48,'[1]Scheduling Worksheet'!$M$1:$M$65536,0)),VLOOKUP($C48,'[1]Scheduling Worksheet'!$M$1:$X$65536,11,FALSE),"")</f>
        <v>9:30-Lector</v>
      </c>
      <c r="U48" s="47" t="str">
        <f>IF(ISNUMBER(MATCH($C48,'[1]Scheduling Worksheet'!$N$1:$N$65536,0)),VLOOKUP($C48,'[1]Scheduling Worksheet'!$N$1:$X$65536,10,FALSE),"")</f>
        <v/>
      </c>
      <c r="V48" s="47" t="str">
        <f>IF(ISNUMBER(MATCH($C48,'[1]Scheduling Worksheet'!$O$1:$O$65536,0)),VLOOKUP($C48,'[1]Scheduling Worksheet'!$O$1:$X$65536,9,FALSE),"")</f>
        <v/>
      </c>
      <c r="W48" s="51" t="str">
        <f>IF(ISNUMBER(MATCH($C48,'[1]Scheduling Worksheet'!$P$1:$P$65536,0)),VLOOKUP($C48,'[1]Scheduling Worksheet'!$P$1:$X$65536,8,FALSE),"")</f>
        <v/>
      </c>
      <c r="X48" s="51" t="str">
        <f>IF(ISNUMBER(MATCH($C48,'[1]Scheduling Worksheet'!$Q$1:$Q$65536,0)),VLOOKUP($C48,'[1]Scheduling Worksheet'!$Q$1:$X$65536,7,FALSE),"")</f>
        <v/>
      </c>
      <c r="Y48" s="47" t="str">
        <f>IF(ISNUMBER(MATCH($C48,'[1]Scheduling Worksheet'!$R$1:$R$65536,0)),VLOOKUP($C48,'[1]Scheduling Worksheet'!$R$1:$X$65536,6,FALSE),"")</f>
        <v/>
      </c>
      <c r="Z48" s="47" t="str">
        <f>IF(ISNUMBER(MATCH($C48,'[1]Scheduling Worksheet'!$S$1:$S$65536,0)),VLOOKUP($C48,'[1]Scheduling Worksheet'!$S$1:$X$65536,5,FALSE),"")</f>
        <v/>
      </c>
      <c r="AA48" s="47" t="str">
        <f>IF(ISNUMBER(MATCH($C48,'[1]Scheduling Worksheet'!$T$1:$T$65536,0)),VLOOKUP($C48,'[1]Scheduling Worksheet'!$T$1:$X$65536,4,FALSE),"")</f>
        <v/>
      </c>
      <c r="AB48" s="47" t="str">
        <f>IF(ISNUMBER(MATCH($C48,'[1]Scheduling Worksheet'!$U$1:$U$65536,0)),VLOOKUP($C48,'[1]Scheduling Worksheet'!$U$1:$X$65536,3,FALSE),"")</f>
        <v/>
      </c>
      <c r="AC48" s="53" t="str">
        <f>IF(ISNUMBER(MATCH($C48,'[1]Scheduling Worksheet'!$V$1:$V$65536,0)),VLOOKUP($C48,'[1]Scheduling Worksheet'!$V$1:$X$65536,3,FALSE),"")</f>
        <v/>
      </c>
      <c r="AD48" s="18"/>
      <c r="AE48" s="33"/>
      <c r="AF48" s="25" t="str">
        <f t="shared" si="16"/>
        <v>Pena, Rosa</v>
      </c>
      <c r="AG48" s="51" t="str">
        <f t="shared" si="17"/>
        <v>9:30, 7:30</v>
      </c>
      <c r="AH48" s="43" t="str">
        <f>IF(ISNUMBER(MATCH($C48,[2]LECTORS!$D$1:$D$65546,0)),VLOOKUP($C48,[2]LECTORS!$D$1:$Q$65546,7,FALSE),"")</f>
        <v>512-762-0856</v>
      </c>
      <c r="AI48" s="26" t="s">
        <v>67</v>
      </c>
      <c r="AJ48" s="27" t="s">
        <v>45</v>
      </c>
      <c r="AK48" s="16">
        <f t="shared" si="18"/>
        <v>3</v>
      </c>
      <c r="AL48" s="14" t="str">
        <f>IF(ISNUMBER(MATCH($C48,[2]LECTORS!$D$1:$D$65546,0)),VLOOKUP($C48,[2]LECTORS!$D$1:$Q$65546,12,FALSE),"")</f>
        <v>8</v>
      </c>
      <c r="AM48" s="16">
        <f t="shared" si="19"/>
        <v>3</v>
      </c>
      <c r="AN48" s="13">
        <f>IF(ISNUMBER(MATCH($C48,[2]LECTORS!$D$1:$D$65546,0)),VLOOKUP($C48,[2]LECTORS!$D$1:$S$65546,14,FALSE),"")</f>
        <v>0</v>
      </c>
      <c r="AO48" s="14">
        <f>IF(ISNUMBER(MATCH($C48,[2]LECTORS!$D$1:$D$65546,0)),VLOOKUP($C48,[2]LECTORS!$D$1:$S$65546,15,FALSE),"")</f>
        <v>0</v>
      </c>
      <c r="AP48" s="14">
        <f>IF(ISNUMBER(MATCH($C48,[2]LECTORS!$D$1:$D$65546,0)),VLOOKUP($C48,[2]LECTORS!$D$1:$S$65546,16,FALSE),"")</f>
        <v>0</v>
      </c>
      <c r="AQ48" s="14" t="str">
        <f>IF(ISNUMBER(MATCH($C48,[2]LECTORS!$D$1:$D$65546,0)),VLOOKUP($C48,[2]LECTORS!$D$1:$Q$65546,6,FALSE),"")</f>
        <v>rpena4@austin.rr.com</v>
      </c>
      <c r="AR48" s="2"/>
      <c r="AS48" s="2"/>
      <c r="BA48" s="4" t="str">
        <f t="shared" si="20"/>
        <v>LEC</v>
      </c>
    </row>
    <row r="49" spans="1:84" s="4" customFormat="1" ht="19.95" customHeight="1" x14ac:dyDescent="0.25">
      <c r="A49" s="76"/>
      <c r="B49" s="43" t="str">
        <f>IF(ISNUMBER(MATCH($C49,[2]LECTORS!$D$1:$D$65546,0)),VLOOKUP($C49,[2]LECTORS!$D$1:$Q$65546,11,FALSE),"")</f>
        <v>9:30, Vg,</v>
      </c>
      <c r="C49" s="99" t="s">
        <v>23</v>
      </c>
      <c r="D49" s="103" t="str">
        <f>IF(ISNUMBER(MATCH($C49,'[1]Scheduling Worksheet'!$B$1:$B$65536,0)),VLOOKUP($C49,'[1]Scheduling Worksheet'!$B$1:$X$65536,22,FALSE),"")</f>
        <v>9:30-Lector</v>
      </c>
      <c r="E49" s="47" t="str">
        <f>IF(ISNUMBER(MATCH($C49,'[1]Scheduling Worksheet'!$C$1:$C$65536,0)),VLOOKUP($C49,'[1]Scheduling Worksheet'!$C$1:$X$65536,21,FALSE),"")</f>
        <v/>
      </c>
      <c r="F49" s="47" t="str">
        <f>IF(ISNUMBER(MATCH($C49,'[1]Scheduling Worksheet'!$D$1:$D$65536,0)),VLOOKUP($C49,'[1]Scheduling Worksheet'!$D$1:$X$65536,20,FALSE),"")</f>
        <v/>
      </c>
      <c r="G49" s="47" t="str">
        <f>IF(ISNUMBER(MATCH($C49,'[1]Scheduling Worksheet'!$E$1:$E$65536,0)),VLOOKUP($C49,'[1]Scheduling Worksheet'!$E$1:$X$65536,19,FALSE),"")</f>
        <v/>
      </c>
      <c r="H49" s="47" t="str">
        <f>IF(ISNUMBER(MATCH($C49,'[1]Scheduling Worksheet'!$F$1:$F$65536,0)),VLOOKUP($C49,'[1]Scheduling Worksheet'!$F$1:$X$65536,19,FALSE),"")</f>
        <v/>
      </c>
      <c r="I49" s="47" t="str">
        <f>IF(ISNUMBER(MATCH($C49,'[1]Scheduling Worksheet'!$G$1:$G$65536,0)),VLOOKUP($C49,'[1]Scheduling Worksheet'!$G$1:$X$65536,17,FALSE),"")</f>
        <v/>
      </c>
      <c r="J49" s="47" t="str">
        <f>IF(ISNUMBER(MATCH($C49,'[1]Scheduling Worksheet'!$H$1:$H$65536,0)),VLOOKUP($C49,'[1]Scheduling Worksheet'!$H$1:$X$65536,16,FALSE),"")</f>
        <v/>
      </c>
      <c r="K49" s="47" t="str">
        <f>IF(ISNUMBER(MATCH($C49,'[1]Scheduling Worksheet'!$I$1:$I$65536,0)),VLOOKUP($C49,'[1]Scheduling Worksheet'!$I$1:$X$65536,15,FALSE),"")</f>
        <v/>
      </c>
      <c r="L49" s="47" t="str">
        <f>IF(ISNUMBER(MATCH($C49,'[1]Scheduling Worksheet'!$J$1:$J$65536,0)),VLOOKUP($C49,'[1]Scheduling Worksheet'!$J$1:$X$65536,14,FALSE),"")</f>
        <v>9:30-Lector</v>
      </c>
      <c r="M49" s="47" t="str">
        <f>IF(ISNUMBER(MATCH($C49,'[1]Scheduling Worksheet'!$K$1:$K$65536,0)),VLOOKUP($C49,'[1]Scheduling Worksheet'!$K$1:$X$65536,13,FALSE),"")</f>
        <v/>
      </c>
      <c r="N49" s="102"/>
      <c r="O49" s="49"/>
      <c r="P49" s="50"/>
      <c r="Q49" s="43" t="str">
        <f t="shared" si="14"/>
        <v>9:30, Vg,</v>
      </c>
      <c r="R49" s="9" t="str">
        <f t="shared" si="15"/>
        <v>Alvarado, Cheryl</v>
      </c>
      <c r="S49" s="54" t="str">
        <f>IF(ISNUMBER(MATCH($C49,'[1]Scheduling Worksheet'!$L$1:$L$65536,0)),VLOOKUP($C49,'[1]Scheduling Worksheet'!$L$1:$X$65536,12,FALSE),"")</f>
        <v/>
      </c>
      <c r="T49" s="47" t="str">
        <f>IF(ISNUMBER(MATCH($C49,'[1]Scheduling Worksheet'!$M$1:$M$65536,0)),VLOOKUP($C49,'[1]Scheduling Worksheet'!$M$1:$X$65536,11,FALSE),"")</f>
        <v/>
      </c>
      <c r="U49" s="47" t="str">
        <f>IF(ISNUMBER(MATCH($C49,'[1]Scheduling Worksheet'!$N$1:$N$65536,0)),VLOOKUP($C49,'[1]Scheduling Worksheet'!$N$1:$X$65536,10,FALSE),"")</f>
        <v/>
      </c>
      <c r="V49" s="47" t="str">
        <f>IF(ISNUMBER(MATCH($C49,'[1]Scheduling Worksheet'!$O$1:$O$65536,0)),VLOOKUP($C49,'[1]Scheduling Worksheet'!$O$1:$X$65536,9,FALSE),"")</f>
        <v/>
      </c>
      <c r="W49" s="51" t="str">
        <f>IF(ISNUMBER(MATCH($C49,'[1]Scheduling Worksheet'!$P$1:$P$65536,0)),VLOOKUP($C49,'[1]Scheduling Worksheet'!$P$1:$X$65536,8,FALSE),"")</f>
        <v/>
      </c>
      <c r="X49" s="51" t="str">
        <f>IF(ISNUMBER(MATCH($C49,'[1]Scheduling Worksheet'!$Q$1:$Q$65536,0)),VLOOKUP($C49,'[1]Scheduling Worksheet'!$Q$1:$X$65536,7,FALSE),"")</f>
        <v/>
      </c>
      <c r="Y49" s="47" t="str">
        <f>IF(ISNUMBER(MATCH($C49,'[1]Scheduling Worksheet'!$R$1:$R$65536,0)),VLOOKUP($C49,'[1]Scheduling Worksheet'!$R$1:$X$65536,6,FALSE),"")</f>
        <v/>
      </c>
      <c r="Z49" s="47" t="str">
        <f>IF(ISNUMBER(MATCH($C49,'[1]Scheduling Worksheet'!$S$1:$S$65536,0)),VLOOKUP($C49,'[1]Scheduling Worksheet'!$S$1:$X$65536,5,FALSE),"")</f>
        <v>9:30-Lector</v>
      </c>
      <c r="AA49" s="47" t="str">
        <f>IF(ISNUMBER(MATCH($C49,'[1]Scheduling Worksheet'!$T$1:$T$65536,0)),VLOOKUP($C49,'[1]Scheduling Worksheet'!$T$1:$X$65536,4,FALSE),"")</f>
        <v/>
      </c>
      <c r="AB49" s="47" t="str">
        <f>IF(ISNUMBER(MATCH($C49,'[1]Scheduling Worksheet'!$U$1:$U$65536,0)),VLOOKUP($C49,'[1]Scheduling Worksheet'!$U$1:$X$65536,3,FALSE),"")</f>
        <v/>
      </c>
      <c r="AC49" s="53" t="str">
        <f>IF(ISNUMBER(MATCH($C49,'[1]Scheduling Worksheet'!$V$1:$V$65536,0)),VLOOKUP($C49,'[1]Scheduling Worksheet'!$V$1:$X$65536,3,FALSE),"")</f>
        <v/>
      </c>
      <c r="AD49" s="18"/>
      <c r="AE49" s="33"/>
      <c r="AF49" s="25" t="str">
        <f t="shared" si="16"/>
        <v>Alvarado, Cheryl</v>
      </c>
      <c r="AG49" s="51" t="str">
        <f t="shared" si="17"/>
        <v>9:30, Vg,</v>
      </c>
      <c r="AH49" s="43" t="str">
        <f>IF(ISNUMBER(MATCH($C49,[2]LECTORS!$D$1:$D$65546,0)),VLOOKUP($C49,[2]LECTORS!$D$1:$Q$65546,7,FALSE),"")</f>
        <v>512-263-9851</v>
      </c>
      <c r="AI49" s="26" t="str">
        <f>IF($AJ49="y",IF(ISNUMBER(MATCH($C49,[2]LECTORS!$D$1:$D$65546,0)),VLOOKUP($C49,[2]LECTORS!$D$1:$Q$65546,6,FALSE),""),"")</f>
        <v>cherylsalvarado@gmail.com</v>
      </c>
      <c r="AJ49" s="27" t="s">
        <v>45</v>
      </c>
      <c r="AK49" s="16">
        <f t="shared" si="18"/>
        <v>2</v>
      </c>
      <c r="AL49" s="14" t="str">
        <f>IF(ISNUMBER(MATCH($C49,[2]LECTORS!$D$1:$D$65546,0)),VLOOKUP($C49,[2]LECTORS!$D$1:$Q$65546,12,FALSE),"")</f>
        <v>8</v>
      </c>
      <c r="AM49" s="16">
        <f t="shared" si="19"/>
        <v>2</v>
      </c>
      <c r="AN49" s="13" t="str">
        <f>IF(ISNUMBER(MATCH($C49,[2]LECTORS!$D$1:$D$65546,0)),VLOOKUP($C49,[2]LECTORS!$D$1:$S$65546,14,FALSE),"")</f>
        <v>cantor</v>
      </c>
      <c r="AO49" s="14" t="str">
        <f>IF(ISNUMBER(MATCH($C49,[2]LECTORS!$D$1:$D$65546,0)),VLOOKUP($C49,[2]LECTORS!$D$1:$S$65546,15,FALSE),"")</f>
        <v>Also cantor.</v>
      </c>
      <c r="AP49" s="14">
        <f>IF(ISNUMBER(MATCH($C49,[2]LECTORS!$D$1:$D$65546,0)),VLOOKUP($C49,[2]LECTORS!$D$1:$S$65546,16,FALSE),"")</f>
        <v>0</v>
      </c>
      <c r="AQ49" s="14" t="str">
        <f>IF(ISNUMBER(MATCH($C49,[2]LECTORS!$D$1:$D$65546,0)),VLOOKUP($C49,[2]LECTORS!$D$1:$Q$65546,6,FALSE),"")</f>
        <v>cherylsalvarado@gmail.com</v>
      </c>
      <c r="AR49" s="2"/>
      <c r="AS49" s="2"/>
      <c r="BA49" s="4" t="str">
        <f t="shared" si="20"/>
        <v>LEC</v>
      </c>
    </row>
    <row r="50" spans="1:84" s="4" customFormat="1" ht="19.95" customHeight="1" x14ac:dyDescent="0.25">
      <c r="A50" s="76" t="s">
        <v>91</v>
      </c>
      <c r="B50" s="63" t="str">
        <f>IF(ISNUMBER(MATCH($C50,[2]LECTORS!$D$1:$D$65546,0)),VLOOKUP($C50,[2]LECTORS!$D$1:$Q$65546,11,FALSE),"")</f>
        <v/>
      </c>
      <c r="C50" s="99" t="s">
        <v>55</v>
      </c>
      <c r="D50" s="103" t="str">
        <f>IF(ISNUMBER(MATCH($C50,'[1]Scheduling Worksheet'!$B$1:$B$65536,0)),VLOOKUP($C50,'[1]Scheduling Worksheet'!$B$1:$X$65536,22,FALSE),"")</f>
        <v/>
      </c>
      <c r="E50" s="47" t="str">
        <f>IF(ISNUMBER(MATCH($C50,'[1]Scheduling Worksheet'!$C$1:$C$65536,0)),VLOOKUP($C50,'[1]Scheduling Worksheet'!$C$1:$X$65536,21,FALSE),"")</f>
        <v/>
      </c>
      <c r="F50" s="47" t="str">
        <f>IF(ISNUMBER(MATCH($C50,'[1]Scheduling Worksheet'!$D$1:$D$65536,0)),VLOOKUP($C50,'[1]Scheduling Worksheet'!$D$1:$X$65536,20,FALSE),"")</f>
        <v/>
      </c>
      <c r="G50" s="47" t="str">
        <f>IF(ISNUMBER(MATCH($C50,'[1]Scheduling Worksheet'!$E$1:$E$65536,0)),VLOOKUP($C50,'[1]Scheduling Worksheet'!$E$1:$X$65536,19,FALSE),"")</f>
        <v/>
      </c>
      <c r="H50" s="47" t="str">
        <f>IF(ISNUMBER(MATCH($C50,'[1]Scheduling Worksheet'!$F$1:$F$65536,0)),VLOOKUP($C50,'[1]Scheduling Worksheet'!$F$1:$X$65536,19,FALSE),"")</f>
        <v/>
      </c>
      <c r="I50" s="47" t="str">
        <f>IF(ISNUMBER(MATCH($C50,'[1]Scheduling Worksheet'!$G$1:$G$65536,0)),VLOOKUP($C50,'[1]Scheduling Worksheet'!$G$1:$X$65536,17,FALSE),"")</f>
        <v/>
      </c>
      <c r="J50" s="48" t="str">
        <f>IF(ISNUMBER(MATCH($C50,'[1]Scheduling Worksheet'!$H$1:$H$65536,0)),VLOOKUP($C50,'[1]Scheduling Worksheet'!$H$1:$X$65536,16,FALSE),"")</f>
        <v/>
      </c>
      <c r="K50" s="48" t="str">
        <f>IF(ISNUMBER(MATCH($C50,'[1]Scheduling Worksheet'!$I$1:$I$65536,0)),VLOOKUP($C50,'[1]Scheduling Worksheet'!$I$1:$X$65536,15,FALSE),"")</f>
        <v/>
      </c>
      <c r="L50" s="48" t="str">
        <f>IF(ISNUMBER(MATCH($C50,'[1]Scheduling Worksheet'!$J$1:$J$65536,0)),VLOOKUP($C50,'[1]Scheduling Worksheet'!$J$1:$X$65536,14,FALSE),"")</f>
        <v/>
      </c>
      <c r="M50" s="48" t="str">
        <f>IF(ISNUMBER(MATCH($C50,'[1]Scheduling Worksheet'!$K$1:$K$65536,0)),VLOOKUP($C50,'[1]Scheduling Worksheet'!$K$1:$X$65536,13,FALSE),"")</f>
        <v/>
      </c>
      <c r="N50" s="102"/>
      <c r="O50" s="49"/>
      <c r="P50" s="50"/>
      <c r="Q50" s="55" t="str">
        <f t="shared" si="14"/>
        <v/>
      </c>
      <c r="R50" s="9" t="str">
        <f t="shared" si="15"/>
        <v>Gohmann, Tim</v>
      </c>
      <c r="S50" s="110" t="str">
        <f>IF(ISNUMBER(MATCH($C50,'[1]Scheduling Worksheet'!$L$1:$L$65536,0)),VLOOKUP($C50,'[1]Scheduling Worksheet'!$L$1:$X$65536,12,FALSE),"")</f>
        <v/>
      </c>
      <c r="T50" s="48" t="str">
        <f>IF(ISNUMBER(MATCH($C50,'[1]Scheduling Worksheet'!$M$1:$M$65536,0)),VLOOKUP($C50,'[1]Scheduling Worksheet'!$M$1:$X$65536,11,FALSE),"")</f>
        <v/>
      </c>
      <c r="U50" s="48" t="str">
        <f>IF(ISNUMBER(MATCH($C50,'[1]Scheduling Worksheet'!$N$1:$N$65536,0)),VLOOKUP($C50,'[1]Scheduling Worksheet'!$N$1:$X$65536,10,FALSE),"")</f>
        <v/>
      </c>
      <c r="V50" s="48" t="str">
        <f>IF(ISNUMBER(MATCH($C50,'[1]Scheduling Worksheet'!$O$1:$O$65536,0)),VLOOKUP($C50,'[1]Scheduling Worksheet'!$O$1:$X$65536,9,FALSE),"")</f>
        <v/>
      </c>
      <c r="W50" s="64" t="str">
        <f>IF(ISNUMBER(MATCH($C50,'[1]Scheduling Worksheet'!$P$1:$P$65536,0)),VLOOKUP($C50,'[1]Scheduling Worksheet'!$P$1:$X$65536,8,FALSE),"")</f>
        <v/>
      </c>
      <c r="X50" s="64" t="str">
        <f>IF(ISNUMBER(MATCH($C50,'[1]Scheduling Worksheet'!$Q$1:$Q$65536,0)),VLOOKUP($C50,'[1]Scheduling Worksheet'!$Q$1:$X$65536,7,FALSE),"")</f>
        <v/>
      </c>
      <c r="Y50" s="48" t="str">
        <f>IF(ISNUMBER(MATCH($C50,'[1]Scheduling Worksheet'!$R$1:$R$65536,0)),VLOOKUP($C50,'[1]Scheduling Worksheet'!$R$1:$X$65536,6,FALSE),"")</f>
        <v/>
      </c>
      <c r="Z50" s="48" t="str">
        <f>IF(ISNUMBER(MATCH($C50,'[1]Scheduling Worksheet'!$S$1:$S$65536,0)),VLOOKUP($C50,'[1]Scheduling Worksheet'!$S$1:$X$65536,5,FALSE),"")</f>
        <v/>
      </c>
      <c r="AA50" s="48" t="str">
        <f>IF(ISNUMBER(MATCH($C50,'[1]Scheduling Worksheet'!$T$1:$T$65536,0)),VLOOKUP($C50,'[1]Scheduling Worksheet'!$T$1:$X$65536,4,FALSE),"")</f>
        <v/>
      </c>
      <c r="AB50" s="48" t="str">
        <f>IF(ISNUMBER(MATCH($C50,'[1]Scheduling Worksheet'!$U$1:$U$65536,0)),VLOOKUP($C50,'[1]Scheduling Worksheet'!$U$1:$X$65536,3,FALSE),"")</f>
        <v/>
      </c>
      <c r="AC50" s="111" t="str">
        <f>IF(ISNUMBER(MATCH($C50,'[1]Scheduling Worksheet'!$V$1:$V$65536,0)),VLOOKUP($C50,'[1]Scheduling Worksheet'!$V$1:$X$65536,3,FALSE),"")</f>
        <v/>
      </c>
      <c r="AD50" s="18"/>
      <c r="AE50" s="33"/>
      <c r="AF50" s="25" t="str">
        <f t="shared" si="16"/>
        <v>Gohmann, Tim</v>
      </c>
      <c r="AG50" s="51" t="str">
        <f t="shared" si="17"/>
        <v/>
      </c>
      <c r="AH50" s="43" t="str">
        <f>IF(ISNUMBER(MATCH($C50,[2]LECTORS!$D$1:$D$65546,0)),VLOOKUP($C50,[2]LECTORS!$D$1:$Q$65546,7,FALSE),"")</f>
        <v/>
      </c>
      <c r="AI50" s="26" t="str">
        <f>IF($AJ50="y",IF(ISNUMBER(MATCH($C50,[2]LECTORS!$D$1:$D$65546,0)),VLOOKUP($C50,[2]LECTORS!$D$1:$Q$65546,6,FALSE),""),"")</f>
        <v/>
      </c>
      <c r="AJ50" s="27" t="s">
        <v>45</v>
      </c>
      <c r="AK50" s="16">
        <f t="shared" si="18"/>
        <v>0</v>
      </c>
      <c r="AL50" s="14" t="str">
        <f>IF(ISNUMBER(MATCH($C50,[2]LECTORS!$D$1:$D$65546,0)),VLOOKUP($C50,[2]LECTORS!$D$1:$Q$65546,12,FALSE),"")</f>
        <v/>
      </c>
      <c r="AM50" s="16">
        <f t="shared" si="19"/>
        <v>0</v>
      </c>
      <c r="AN50" s="13" t="str">
        <f>IF(ISNUMBER(MATCH($C50,[2]LECTORS!$D$1:$D$65546,0)),VLOOKUP($C50,[2]LECTORS!$D$1:$S$65546,14,FALSE),"")</f>
        <v/>
      </c>
      <c r="AO50" s="14" t="str">
        <f>IF(ISNUMBER(MATCH($C50,[2]LECTORS!$D$1:$D$65546,0)),VLOOKUP($C50,[2]LECTORS!$D$1:$S$65546,15,FALSE),"")</f>
        <v/>
      </c>
      <c r="AP50" s="14" t="str">
        <f>IF(ISNUMBER(MATCH($C50,[2]LECTORS!$D$1:$D$65546,0)),VLOOKUP($C50,[2]LECTORS!$D$1:$S$65546,16,FALSE),"")</f>
        <v/>
      </c>
      <c r="AQ50" s="14" t="str">
        <f>IF(ISNUMBER(MATCH($C50,[2]LECTORS!$D$1:$D$65546,0)),VLOOKUP($C50,[2]LECTORS!$D$1:$Q$65546,6,FALSE),"")</f>
        <v/>
      </c>
      <c r="AR50" s="2"/>
      <c r="AS50" s="2"/>
      <c r="BA50" s="4" t="str">
        <f t="shared" si="20"/>
        <v>LEC</v>
      </c>
    </row>
    <row r="51" spans="1:84" s="4" customFormat="1" ht="19.95" customHeight="1" x14ac:dyDescent="0.25">
      <c r="A51" s="76"/>
      <c r="B51" s="63" t="str">
        <f>IF(ISNUMBER(MATCH($C51,[2]LECTORS!$D$1:$D$65546,0)),VLOOKUP($C51,[2]LECTORS!$D$1:$Q$65546,11,FALSE),"")</f>
        <v>any English</v>
      </c>
      <c r="C51" s="142" t="s">
        <v>84</v>
      </c>
      <c r="D51" s="103" t="str">
        <f>IF(ISNUMBER(MATCH($C51,'[1]Scheduling Worksheet'!$B$1:$B$65536,0)),VLOOKUP($C51,'[1]Scheduling Worksheet'!$B$1:$X$65536,22,FALSE),"")</f>
        <v/>
      </c>
      <c r="E51" s="47" t="str">
        <f>IF(ISNUMBER(MATCH($C51,'[1]Scheduling Worksheet'!$C$1:$C$65536,0)),VLOOKUP($C51,'[1]Scheduling Worksheet'!$C$1:$X$65536,21,FALSE),"")</f>
        <v/>
      </c>
      <c r="F51" s="47" t="str">
        <f>IF(ISNUMBER(MATCH($C51,'[1]Scheduling Worksheet'!$D$1:$D$65536,0)),VLOOKUP($C51,'[1]Scheduling Worksheet'!$D$1:$X$65536,20,FALSE),"")</f>
        <v/>
      </c>
      <c r="G51" s="47" t="str">
        <f>IF(ISNUMBER(MATCH($C51,'[1]Scheduling Worksheet'!$E$1:$E$65536,0)),VLOOKUP($C51,'[1]Scheduling Worksheet'!$E$1:$X$65536,19,FALSE),"")</f>
        <v/>
      </c>
      <c r="H51" s="47" t="str">
        <f>IF(ISNUMBER(MATCH($C51,'[1]Scheduling Worksheet'!$F$1:$F$65536,0)),VLOOKUP($C51,'[1]Scheduling Worksheet'!$F$1:$X$65536,19,FALSE),"")</f>
        <v/>
      </c>
      <c r="I51" s="47" t="str">
        <f>IF(ISNUMBER(MATCH($C51,'[1]Scheduling Worksheet'!$G$1:$G$65536,0)),VLOOKUP($C51,'[1]Scheduling Worksheet'!$G$1:$X$65536,17,FALSE),"")</f>
        <v/>
      </c>
      <c r="J51" s="47" t="str">
        <f>IF(ISNUMBER(MATCH($C51,'[1]Scheduling Worksheet'!$H$1:$H$65536,0)),VLOOKUP($C51,'[1]Scheduling Worksheet'!$H$1:$X$65536,16,FALSE),"")</f>
        <v/>
      </c>
      <c r="K51" s="47" t="str">
        <f>IF(ISNUMBER(MATCH($C51,'[1]Scheduling Worksheet'!$I$1:$I$65536,0)),VLOOKUP($C51,'[1]Scheduling Worksheet'!$I$1:$X$65536,15,FALSE),"")</f>
        <v/>
      </c>
      <c r="L51" s="47" t="str">
        <f>IF(ISNUMBER(MATCH($C51,'[1]Scheduling Worksheet'!$J$1:$J$65536,0)),VLOOKUP($C51,'[1]Scheduling Worksheet'!$J$1:$X$65536,14,FALSE),"")</f>
        <v/>
      </c>
      <c r="M51" s="47" t="str">
        <f>IF(ISNUMBER(MATCH($C51,'[1]Scheduling Worksheet'!$K$1:$K$65536,0)),VLOOKUP($C51,'[1]Scheduling Worksheet'!$K$1:$X$65536,13,FALSE),"")</f>
        <v/>
      </c>
      <c r="N51" s="102"/>
      <c r="O51" s="49"/>
      <c r="P51" s="50"/>
      <c r="Q51" s="43" t="str">
        <f t="shared" si="14"/>
        <v>any English</v>
      </c>
      <c r="R51" s="9" t="str">
        <f t="shared" si="15"/>
        <v>Mosing, Abigail</v>
      </c>
      <c r="S51" s="54" t="str">
        <f>IF(ISNUMBER(MATCH($C51,'[1]Scheduling Worksheet'!$L$1:$L$65536,0)),VLOOKUP($C51,'[1]Scheduling Worksheet'!$L$1:$X$65536,12,FALSE),"")</f>
        <v/>
      </c>
      <c r="T51" s="47" t="str">
        <f>IF(ISNUMBER(MATCH($C51,'[1]Scheduling Worksheet'!$M$1:$M$65536,0)),VLOOKUP($C51,'[1]Scheduling Worksheet'!$M$1:$X$65536,11,FALSE),"")</f>
        <v/>
      </c>
      <c r="U51" s="47" t="str">
        <f>IF(ISNUMBER(MATCH($C51,'[1]Scheduling Worksheet'!$N$1:$N$65536,0)),VLOOKUP($C51,'[1]Scheduling Worksheet'!$N$1:$X$65536,10,FALSE),"")</f>
        <v/>
      </c>
      <c r="V51" s="47" t="str">
        <f>IF(ISNUMBER(MATCH($C51,'[1]Scheduling Worksheet'!$O$1:$O$65536,0)),VLOOKUP($C51,'[1]Scheduling Worksheet'!$O$1:$X$65536,9,FALSE),"")</f>
        <v/>
      </c>
      <c r="W51" s="51" t="str">
        <f>IF(ISNUMBER(MATCH($C51,'[1]Scheduling Worksheet'!$P$1:$P$65536,0)),VLOOKUP($C51,'[1]Scheduling Worksheet'!$P$1:$X$65536,8,FALSE),"")</f>
        <v/>
      </c>
      <c r="X51" s="51" t="str">
        <f>IF(ISNUMBER(MATCH($C51,'[1]Scheduling Worksheet'!$Q$1:$Q$65536,0)),VLOOKUP($C51,'[1]Scheduling Worksheet'!$Q$1:$X$65536,7,FALSE),"")</f>
        <v/>
      </c>
      <c r="Y51" s="47" t="str">
        <f>IF(ISNUMBER(MATCH($C51,'[1]Scheduling Worksheet'!$R$1:$R$65536,0)),VLOOKUP($C51,'[1]Scheduling Worksheet'!$R$1:$X$65536,6,FALSE),"")</f>
        <v/>
      </c>
      <c r="Z51" s="47" t="str">
        <f>IF(ISNUMBER(MATCH($C51,'[1]Scheduling Worksheet'!$S$1:$S$65536,0)),VLOOKUP($C51,'[1]Scheduling Worksheet'!$S$1:$X$65536,5,FALSE),"")</f>
        <v/>
      </c>
      <c r="AA51" s="47" t="str">
        <f>IF(ISNUMBER(MATCH($C51,'[1]Scheduling Worksheet'!$T$1:$T$65536,0)),VLOOKUP($C51,'[1]Scheduling Worksheet'!$T$1:$X$65536,4,FALSE),"")</f>
        <v/>
      </c>
      <c r="AB51" s="47" t="str">
        <f>IF(ISNUMBER(MATCH($C51,'[1]Scheduling Worksheet'!$U$1:$U$65536,0)),VLOOKUP($C51,'[1]Scheduling Worksheet'!$U$1:$X$65536,3,FALSE),"")</f>
        <v/>
      </c>
      <c r="AC51" s="53" t="str">
        <f>IF(ISNUMBER(MATCH($C51,'[1]Scheduling Worksheet'!$V$1:$V$65536,0)),VLOOKUP($C51,'[1]Scheduling Worksheet'!$V$1:$X$65536,3,FALSE),"")</f>
        <v/>
      </c>
      <c r="AD51" s="18"/>
      <c r="AE51" s="33"/>
      <c r="AF51" s="25" t="str">
        <f t="shared" si="16"/>
        <v>Mosing, Abigail</v>
      </c>
      <c r="AG51" s="51" t="str">
        <f t="shared" si="17"/>
        <v>any English</v>
      </c>
      <c r="AH51" s="43" t="str">
        <f>IF(ISNUMBER(MATCH($C51,[2]LECTORS!$D$1:$D$65546,0)),VLOOKUP($C51,[2]LECTORS!$D$1:$Q$65546,7,FALSE),"")</f>
        <v>512-694-4580</v>
      </c>
      <c r="AI51" s="26" t="str">
        <f>IF($AJ51="y",IF(ISNUMBER(MATCH($C51,[2]LECTORS!$D$1:$D$65546,0)),VLOOKUP($C51,[2]LECTORS!$D$1:$Q$65546,6,FALSE),""),"")</f>
        <v>abby.mosing@gmail.com</v>
      </c>
      <c r="AJ51" s="27" t="s">
        <v>45</v>
      </c>
      <c r="AK51" s="16">
        <f t="shared" si="18"/>
        <v>0</v>
      </c>
      <c r="AL51" s="14" t="str">
        <f>IF(ISNUMBER(MATCH($C51,[2]LECTORS!$D$1:$D$65546,0)),VLOOKUP($C51,[2]LECTORS!$D$1:$Q$65546,12,FALSE),"")</f>
        <v>s</v>
      </c>
      <c r="AM51" s="16">
        <f t="shared" si="19"/>
        <v>0</v>
      </c>
      <c r="AN51" s="13">
        <f>IF(ISNUMBER(MATCH($C51,[2]LECTORS!$D$1:$D$65546,0)),VLOOKUP($C51,[2]LECTORS!$D$1:$S$65546,14,FALSE),"")</f>
        <v>0</v>
      </c>
      <c r="AO51" s="14">
        <f>IF(ISNUMBER(MATCH($C51,[2]LECTORS!$D$1:$D$65546,0)),VLOOKUP($C51,[2]LECTORS!$D$1:$S$65546,15,FALSE),"")</f>
        <v>0</v>
      </c>
      <c r="AP51" s="14">
        <f>IF(ISNUMBER(MATCH($C51,[2]LECTORS!$D$1:$D$65546,0)),VLOOKUP($C51,[2]LECTORS!$D$1:$S$65546,16,FALSE),"")</f>
        <v>0</v>
      </c>
      <c r="AQ51" s="14" t="str">
        <f>IF(ISNUMBER(MATCH($C51,[2]LECTORS!$D$1:$D$65546,0)),VLOOKUP($C51,[2]LECTORS!$D$1:$Q$65546,6,FALSE),"")</f>
        <v>abby.mosing@gmail.com</v>
      </c>
      <c r="AR51" s="2"/>
      <c r="AS51" s="2"/>
      <c r="BA51" s="4" t="str">
        <f t="shared" si="20"/>
        <v>LEC</v>
      </c>
    </row>
    <row r="52" spans="1:84" s="4" customFormat="1" ht="19.95" customHeight="1" x14ac:dyDescent="0.25">
      <c r="A52" s="112"/>
      <c r="B52" s="138" t="s">
        <v>96</v>
      </c>
      <c r="C52" s="147">
        <v>6</v>
      </c>
      <c r="D52" s="114"/>
      <c r="E52" s="115"/>
      <c r="F52" s="115"/>
      <c r="G52" s="115"/>
      <c r="H52" s="115" t="str">
        <f>IF(ISNUMBER(MATCH($B52,'[1]Scheduling Worksheet'!$F$1:$F$65536,0)),VLOOKUP($B52,'[1]Scheduling Worksheet'!$F$1:$X$65536,19,FALSE),"")</f>
        <v/>
      </c>
      <c r="I52" s="115"/>
      <c r="J52" s="115"/>
      <c r="K52" s="115"/>
      <c r="L52" s="115"/>
      <c r="M52" s="115"/>
      <c r="N52" s="116"/>
      <c r="O52" s="117"/>
      <c r="P52" s="118"/>
      <c r="Q52" s="113"/>
      <c r="R52" s="119" t="str">
        <f>$B52</f>
        <v>Vg</v>
      </c>
      <c r="S52" s="114"/>
      <c r="T52" s="115"/>
      <c r="U52" s="115"/>
      <c r="V52" s="115"/>
      <c r="W52" s="120"/>
      <c r="X52" s="120"/>
      <c r="Y52" s="115"/>
      <c r="Z52" s="115"/>
      <c r="AA52" s="115"/>
      <c r="AB52" s="115"/>
      <c r="AC52" s="121"/>
      <c r="AD52" s="122"/>
      <c r="AE52" s="123"/>
      <c r="AF52" s="124" t="str">
        <f>$B52</f>
        <v>Vg</v>
      </c>
      <c r="AG52" s="120"/>
      <c r="AH52" s="113"/>
      <c r="AI52" s="125"/>
      <c r="AJ52" s="126"/>
      <c r="AK52" s="127"/>
      <c r="AL52" s="128"/>
      <c r="AM52" s="127"/>
      <c r="AN52" s="129"/>
      <c r="AO52" s="128"/>
      <c r="AP52" s="128"/>
      <c r="AQ52" s="128"/>
      <c r="AR52" s="130"/>
      <c r="AS52" s="130"/>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row>
    <row r="53" spans="1:84" s="4" customFormat="1" ht="19.95" customHeight="1" x14ac:dyDescent="0.25">
      <c r="A53" s="76"/>
      <c r="B53" s="43" t="str">
        <f>IF(ISNUMBER(MATCH($C53,[2]LECTORS!$D$1:$D$65546,0)),VLOOKUP($C53,[2]LECTORS!$D$1:$Q$65546,11,FALSE),"")</f>
        <v>Vg</v>
      </c>
      <c r="C53" s="36" t="s">
        <v>40</v>
      </c>
      <c r="D53" s="103" t="str">
        <f>IF(ISNUMBER(MATCH($C53,'[1]Scheduling Worksheet'!$B$1:$B$65536,0)),VLOOKUP($C53,'[1]Scheduling Worksheet'!$B$1:$X$65536,22,FALSE),"")</f>
        <v>Vg-Lector</v>
      </c>
      <c r="E53" s="47" t="str">
        <f>IF(ISNUMBER(MATCH($C53,'[1]Scheduling Worksheet'!$C$1:$C$65536,0)),VLOOKUP($C53,'[1]Scheduling Worksheet'!$C$1:$X$65536,21,FALSE),"")</f>
        <v/>
      </c>
      <c r="F53" s="47" t="str">
        <f>IF(ISNUMBER(MATCH($C53,'[1]Scheduling Worksheet'!$D$1:$D$65536,0)),VLOOKUP($C53,'[1]Scheduling Worksheet'!$D$1:$X$65536,20,FALSE),"")</f>
        <v/>
      </c>
      <c r="G53" s="47" t="str">
        <f>IF(ISNUMBER(MATCH($C53,'[1]Scheduling Worksheet'!$E$1:$E$65536,0)),VLOOKUP($C53,'[1]Scheduling Worksheet'!$E$1:$X$65536,19,FALSE),"")</f>
        <v/>
      </c>
      <c r="H53" s="47" t="str">
        <f>IF(ISNUMBER(MATCH($C53,'[1]Scheduling Worksheet'!$F$1:$F$65536,0)),VLOOKUP($C53,'[1]Scheduling Worksheet'!$F$1:$X$65536,19,FALSE),"")</f>
        <v/>
      </c>
      <c r="I53" s="47" t="str">
        <f>IF(ISNUMBER(MATCH($C53,'[1]Scheduling Worksheet'!$G$1:$G$65536,0)),VLOOKUP($C53,'[1]Scheduling Worksheet'!$G$1:$X$65536,17,FALSE),"")</f>
        <v/>
      </c>
      <c r="J53" s="47" t="str">
        <f>IF(ISNUMBER(MATCH($C53,'[1]Scheduling Worksheet'!$H$1:$H$65536,0)),VLOOKUP($C53,'[1]Scheduling Worksheet'!$H$1:$X$65536,16,FALSE),"")</f>
        <v>Vg-Lector</v>
      </c>
      <c r="K53" s="47" t="str">
        <f>IF(ISNUMBER(MATCH($C53,'[1]Scheduling Worksheet'!$I$1:$I$65536,0)),VLOOKUP($C53,'[1]Scheduling Worksheet'!$I$1:$X$65536,15,FALSE),"")</f>
        <v/>
      </c>
      <c r="L53" s="47" t="str">
        <f>IF(ISNUMBER(MATCH($C53,'[1]Scheduling Worksheet'!$J$1:$J$65536,0)),VLOOKUP($C53,'[1]Scheduling Worksheet'!$J$1:$X$65536,14,FALSE),"")</f>
        <v/>
      </c>
      <c r="M53" s="47" t="str">
        <f>IF(ISNUMBER(MATCH($C53,'[1]Scheduling Worksheet'!$K$1:$K$65536,0)),VLOOKUP($C53,'[1]Scheduling Worksheet'!$K$1:$X$65536,13,FALSE),"")</f>
        <v/>
      </c>
      <c r="N53" s="102"/>
      <c r="O53" s="49"/>
      <c r="P53" s="50"/>
      <c r="Q53" s="43" t="str">
        <f t="shared" ref="Q53:Q58" si="21">$B53</f>
        <v>Vg</v>
      </c>
      <c r="R53" s="9" t="str">
        <f t="shared" ref="R53:R58" si="22">$C53</f>
        <v>Gil, Mark</v>
      </c>
      <c r="S53" s="54" t="str">
        <f>IF(ISNUMBER(MATCH($C53,'[1]Scheduling Worksheet'!$L$1:$L$65536,0)),VLOOKUP($C53,'[1]Scheduling Worksheet'!$L$1:$X$65536,12,FALSE),"")</f>
        <v>Vg-Lector</v>
      </c>
      <c r="T53" s="47" t="str">
        <f>IF(ISNUMBER(MATCH($C53,'[1]Scheduling Worksheet'!$M$1:$M$65536,0)),VLOOKUP($C53,'[1]Scheduling Worksheet'!$M$1:$X$65536,11,FALSE),"")</f>
        <v/>
      </c>
      <c r="U53" s="47" t="str">
        <f>IF(ISNUMBER(MATCH($C53,'[1]Scheduling Worksheet'!$N$1:$N$65536,0)),VLOOKUP($C53,'[1]Scheduling Worksheet'!$N$1:$X$65536,10,FALSE),"")</f>
        <v/>
      </c>
      <c r="V53" s="47" t="str">
        <f>IF(ISNUMBER(MATCH($C53,'[1]Scheduling Worksheet'!$O$1:$O$65536,0)),VLOOKUP($C53,'[1]Scheduling Worksheet'!$O$1:$X$65536,9,FALSE),"")</f>
        <v/>
      </c>
      <c r="W53" s="51" t="str">
        <f>IF(ISNUMBER(MATCH($C53,'[1]Scheduling Worksheet'!$P$1:$P$65536,0)),VLOOKUP($C53,'[1]Scheduling Worksheet'!$P$1:$X$65536,8,FALSE),"")</f>
        <v/>
      </c>
      <c r="X53" s="51" t="str">
        <f>IF(ISNUMBER(MATCH($C53,'[1]Scheduling Worksheet'!$Q$1:$Q$65536,0)),VLOOKUP($C53,'[1]Scheduling Worksheet'!$Q$1:$X$65536,7,FALSE),"")</f>
        <v>Vg-Lector</v>
      </c>
      <c r="Y53" s="47" t="str">
        <f>IF(ISNUMBER(MATCH($C53,'[1]Scheduling Worksheet'!$R$1:$R$65536,0)),VLOOKUP($C53,'[1]Scheduling Worksheet'!$R$1:$X$65536,6,FALSE),"")</f>
        <v/>
      </c>
      <c r="Z53" s="47" t="str">
        <f>IF(ISNUMBER(MATCH($C53,'[1]Scheduling Worksheet'!$S$1:$S$65536,0)),VLOOKUP($C53,'[1]Scheduling Worksheet'!$S$1:$X$65536,5,FALSE),"")</f>
        <v/>
      </c>
      <c r="AA53" s="47" t="str">
        <f>IF(ISNUMBER(MATCH($C53,'[1]Scheduling Worksheet'!$T$1:$T$65536,0)),VLOOKUP($C53,'[1]Scheduling Worksheet'!$T$1:$X$65536,4,FALSE),"")</f>
        <v/>
      </c>
      <c r="AB53" s="47" t="str">
        <f>IF(ISNUMBER(MATCH($C53,'[1]Scheduling Worksheet'!$U$1:$U$65536,0)),VLOOKUP($C53,'[1]Scheduling Worksheet'!$U$1:$X$65536,3,FALSE),"")</f>
        <v/>
      </c>
      <c r="AC53" s="53" t="str">
        <f>IF(ISNUMBER(MATCH($C53,'[1]Scheduling Worksheet'!$V$1:$V$65536,0)),VLOOKUP($C53,'[1]Scheduling Worksheet'!$V$1:$X$65536,3,FALSE),"")</f>
        <v/>
      </c>
      <c r="AD53" s="18"/>
      <c r="AE53" s="33"/>
      <c r="AF53" s="25" t="str">
        <f t="shared" ref="AF53:AF58" si="23">$C53</f>
        <v>Gil, Mark</v>
      </c>
      <c r="AG53" s="51" t="str">
        <f t="shared" ref="AG53:AG58" si="24">$B53</f>
        <v>Vg</v>
      </c>
      <c r="AH53" s="43" t="str">
        <f>IF(ISNUMBER(MATCH($C53,[2]LECTORS!$D$1:$D$65546,0)),VLOOKUP($C53,[2]LECTORS!$D$1:$Q$65546,7,FALSE),"")</f>
        <v>512-576-9373</v>
      </c>
      <c r="AI53" s="26" t="str">
        <f>IF($AJ53="y",IF(ISNUMBER(MATCH($C53,[2]LECTORS!$D$1:$D$65546,0)),VLOOKUP($C53,[2]LECTORS!$D$1:$Q$65546,6,FALSE),""),"")</f>
        <v>mgil453@yahoo.com</v>
      </c>
      <c r="AJ53" s="27" t="s">
        <v>45</v>
      </c>
      <c r="AK53" s="16">
        <f t="shared" ref="AK53:AK58" si="25">COUNTIF($E53:$AE53,"*-Lector")</f>
        <v>3</v>
      </c>
      <c r="AL53" s="14">
        <f>IF(ISNUMBER(MATCH($C53,[2]LECTORS!$D$1:$D$65546,0)),VLOOKUP($C53,[2]LECTORS!$D$1:$Q$65546,12,FALSE),"")</f>
        <v>0</v>
      </c>
      <c r="AM53" s="16">
        <f t="shared" ref="AM53:AM58" si="26">COUNTIF($E53:$AE53,"*-EM")+AK53</f>
        <v>3</v>
      </c>
      <c r="AN53" s="13" t="str">
        <f>IF(ISNUMBER(MATCH($C53,[2]LECTORS!$D$1:$D$65546,0)),VLOOKUP($C53,[2]LECTORS!$D$1:$S$65546,14,FALSE),"")</f>
        <v>EM</v>
      </c>
      <c r="AO53" s="14">
        <f>IF(ISNUMBER(MATCH($C53,[2]LECTORS!$D$1:$D$65546,0)),VLOOKUP($C53,[2]LECTORS!$D$1:$S$65546,15,FALSE),"")</f>
        <v>0</v>
      </c>
      <c r="AP53" s="14" t="str">
        <f>IF(ISNUMBER(MATCH($C53,[2]LECTORS!$D$1:$D$65546,0)),VLOOKUP($C53,[2]LECTORS!$D$1:$S$65546,16,FALSE),"")</f>
        <v>2022-06 Back!  Vg Mass Only</v>
      </c>
      <c r="AQ53" s="14" t="str">
        <f>IF(ISNUMBER(MATCH($C53,[2]LECTORS!$D$1:$D$65546,0)),VLOOKUP($C53,[2]LECTORS!$D$1:$Q$65546,6,FALSE),"")</f>
        <v>mgil453@yahoo.com</v>
      </c>
      <c r="AR53" s="2"/>
      <c r="AS53" s="2"/>
      <c r="BA53" s="4" t="str">
        <f t="shared" ref="BA53:BA58" si="27">IF($AN53="EM",$B53,"LEC")</f>
        <v>Vg</v>
      </c>
    </row>
    <row r="54" spans="1:84" s="4" customFormat="1" ht="19.95" customHeight="1" x14ac:dyDescent="0.25">
      <c r="A54" s="76"/>
      <c r="B54" s="63" t="str">
        <f>IF(ISNUMBER(MATCH($C54,[2]LECTORS!$D$1:$D$65546,0)),VLOOKUP($C54,[2]LECTORS!$D$1:$Q$65546,11,FALSE),"")</f>
        <v>Vg, 11:15,</v>
      </c>
      <c r="C54" s="36" t="s">
        <v>39</v>
      </c>
      <c r="D54" s="103" t="str">
        <f>IF(ISNUMBER(MATCH($C54,'[1]Scheduling Worksheet'!$B$1:$B$65536,0)),VLOOKUP($C54,'[1]Scheduling Worksheet'!$B$1:$X$65536,22,FALSE),"")</f>
        <v/>
      </c>
      <c r="E54" s="48" t="str">
        <f>IF(ISNUMBER(MATCH($C54,'[1]Scheduling Worksheet'!$C$1:$C$65536,0)),VLOOKUP($C54,'[1]Scheduling Worksheet'!$C$1:$X$65536,21,FALSE),"")</f>
        <v/>
      </c>
      <c r="F54" s="47" t="str">
        <f>IF(ISNUMBER(MATCH($C54,'[1]Scheduling Worksheet'!$D$1:$D$65536,0)),VLOOKUP($C54,'[1]Scheduling Worksheet'!$D$1:$X$65536,20,FALSE),"")</f>
        <v/>
      </c>
      <c r="G54" s="47" t="str">
        <f>IF(ISNUMBER(MATCH($C54,'[1]Scheduling Worksheet'!$E$1:$E$65536,0)),VLOOKUP($C54,'[1]Scheduling Worksheet'!$E$1:$X$65536,19,FALSE),"")</f>
        <v/>
      </c>
      <c r="H54" s="47" t="str">
        <f>IF(ISNUMBER(MATCH($C54,'[1]Scheduling Worksheet'!$F$1:$F$65536,0)),VLOOKUP($C54,'[1]Scheduling Worksheet'!$F$1:$X$65536,19,FALSE),"")</f>
        <v/>
      </c>
      <c r="I54" s="48" t="str">
        <f>IF(ISNUMBER(MATCH($C54,'[1]Scheduling Worksheet'!$G$1:$G$65536,0)),VLOOKUP($C54,'[1]Scheduling Worksheet'!$G$1:$X$65536,17,FALSE),"")</f>
        <v>Vg-Lector</v>
      </c>
      <c r="J54" s="47" t="str">
        <f>IF(ISNUMBER(MATCH($C54,'[1]Scheduling Worksheet'!$H$1:$H$65536,0)),VLOOKUP($C54,'[1]Scheduling Worksheet'!$H$1:$X$65536,16,FALSE),"")</f>
        <v/>
      </c>
      <c r="K54" s="47" t="str">
        <f>IF(ISNUMBER(MATCH($C54,'[1]Scheduling Worksheet'!$I$1:$I$65536,0)),VLOOKUP($C54,'[1]Scheduling Worksheet'!$I$1:$X$65536,15,FALSE),"")</f>
        <v/>
      </c>
      <c r="L54" s="47" t="str">
        <f>IF(ISNUMBER(MATCH($C54,'[1]Scheduling Worksheet'!$J$1:$J$65536,0)),VLOOKUP($C54,'[1]Scheduling Worksheet'!$J$1:$X$65536,14,FALSE),"")</f>
        <v/>
      </c>
      <c r="M54" s="47" t="str">
        <f>IF(ISNUMBER(MATCH($C54,'[1]Scheduling Worksheet'!$K$1:$K$65536,0)),VLOOKUP($C54,'[1]Scheduling Worksheet'!$K$1:$X$65536,13,FALSE),"")</f>
        <v/>
      </c>
      <c r="N54" s="102"/>
      <c r="O54" s="49"/>
      <c r="P54" s="50"/>
      <c r="Q54" s="43" t="str">
        <f t="shared" si="21"/>
        <v>Vg, 11:15,</v>
      </c>
      <c r="R54" s="9" t="str">
        <f t="shared" si="22"/>
        <v>Caswell, Judy</v>
      </c>
      <c r="S54" s="54" t="str">
        <f>IF(ISNUMBER(MATCH($C54,'[1]Scheduling Worksheet'!$L$1:$L$65536,0)),VLOOKUP($C54,'[1]Scheduling Worksheet'!$L$1:$X$65536,12,FALSE),"")</f>
        <v>Vg-Lector</v>
      </c>
      <c r="T54" s="48" t="str">
        <f>IF(ISNUMBER(MATCH($C54,'[1]Scheduling Worksheet'!$M$1:$M$65536,0)),VLOOKUP($C54,'[1]Scheduling Worksheet'!$M$1:$X$65536,11,FALSE),"")</f>
        <v/>
      </c>
      <c r="U54" s="47" t="str">
        <f>IF(ISNUMBER(MATCH($C54,'[1]Scheduling Worksheet'!$N$1:$N$65536,0)),VLOOKUP($C54,'[1]Scheduling Worksheet'!$N$1:$X$65536,10,FALSE),"")</f>
        <v>Vg-Lector</v>
      </c>
      <c r="V54" s="47" t="str">
        <f>IF(ISNUMBER(MATCH($C54,'[1]Scheduling Worksheet'!$O$1:$O$65536,0)),VLOOKUP($C54,'[1]Scheduling Worksheet'!$O$1:$X$65536,9,FALSE),"")</f>
        <v/>
      </c>
      <c r="W54" s="51" t="str">
        <f>IF(ISNUMBER(MATCH($C54,'[1]Scheduling Worksheet'!$P$1:$P$65536,0)),VLOOKUP($C54,'[1]Scheduling Worksheet'!$P$1:$X$65536,8,FALSE),"")</f>
        <v/>
      </c>
      <c r="X54" s="51" t="str">
        <f>IF(ISNUMBER(MATCH($C54,'[1]Scheduling Worksheet'!$Q$1:$Q$65536,0)),VLOOKUP($C54,'[1]Scheduling Worksheet'!$Q$1:$X$65536,7,FALSE),"")</f>
        <v/>
      </c>
      <c r="Y54" s="47" t="str">
        <f>IF(ISNUMBER(MATCH($C54,'[1]Scheduling Worksheet'!$R$1:$R$65536,0)),VLOOKUP($C54,'[1]Scheduling Worksheet'!$R$1:$X$65536,6,FALSE),"")</f>
        <v/>
      </c>
      <c r="Z54" s="47" t="str">
        <f>IF(ISNUMBER(MATCH($C54,'[1]Scheduling Worksheet'!$S$1:$S$65536,0)),VLOOKUP($C54,'[1]Scheduling Worksheet'!$S$1:$X$65536,5,FALSE),"")</f>
        <v/>
      </c>
      <c r="AA54" s="47" t="str">
        <f>IF(ISNUMBER(MATCH($C54,'[1]Scheduling Worksheet'!$T$1:$T$65536,0)),VLOOKUP($C54,'[1]Scheduling Worksheet'!$T$1:$X$65536,4,FALSE),"")</f>
        <v/>
      </c>
      <c r="AB54" s="47" t="str">
        <f>IF(ISNUMBER(MATCH($C54,'[1]Scheduling Worksheet'!$U$1:$U$65536,0)),VLOOKUP($C54,'[1]Scheduling Worksheet'!$U$1:$X$65536,3,FALSE),"")</f>
        <v/>
      </c>
      <c r="AC54" s="53" t="str">
        <f>IF(ISNUMBER(MATCH($C54,'[1]Scheduling Worksheet'!$V$1:$V$65536,0)),VLOOKUP($C54,'[1]Scheduling Worksheet'!$V$1:$X$65536,3,FALSE),"")</f>
        <v/>
      </c>
      <c r="AD54" s="18"/>
      <c r="AE54" s="33"/>
      <c r="AF54" s="25" t="str">
        <f t="shared" si="23"/>
        <v>Caswell, Judy</v>
      </c>
      <c r="AG54" s="51" t="str">
        <f t="shared" si="24"/>
        <v>Vg, 11:15,</v>
      </c>
      <c r="AH54" s="43" t="str">
        <f>IF(ISNUMBER(MATCH($C54,[2]LECTORS!$D$1:$D$65546,0)),VLOOKUP($C54,[2]LECTORS!$D$1:$Q$65546,7,FALSE),"")</f>
        <v>210-379-3040</v>
      </c>
      <c r="AI54" s="26" t="str">
        <f>IF($AJ54="y",IF(ISNUMBER(MATCH($C54,[2]LECTORS!$D$1:$D$65546,0)),VLOOKUP($C54,[2]LECTORS!$D$1:$Q$65546,6,FALSE),""),"")</f>
        <v>jcaswell43@gmail.com</v>
      </c>
      <c r="AJ54" s="27" t="s">
        <v>45</v>
      </c>
      <c r="AK54" s="16">
        <f t="shared" si="25"/>
        <v>3</v>
      </c>
      <c r="AL54" s="14">
        <f>IF(ISNUMBER(MATCH($C54,[2]LECTORS!$D$1:$D$65546,0)),VLOOKUP($C54,[2]LECTORS!$D$1:$Q$65546,12,FALSE),"")</f>
        <v>0</v>
      </c>
      <c r="AM54" s="16">
        <f t="shared" si="26"/>
        <v>3</v>
      </c>
      <c r="AN54" s="13">
        <f>IF(ISNUMBER(MATCH($C54,[2]LECTORS!$D$1:$D$65546,0)),VLOOKUP($C54,[2]LECTORS!$D$1:$S$65546,14,FALSE),"")</f>
        <v>0</v>
      </c>
      <c r="AO54" s="14">
        <f>IF(ISNUMBER(MATCH($C54,[2]LECTORS!$D$1:$D$65546,0)),VLOOKUP($C54,[2]LECTORS!$D$1:$S$65546,15,FALSE),"")</f>
        <v>0</v>
      </c>
      <c r="AP54" s="14">
        <f>IF(ISNUMBER(MATCH($C54,[2]LECTORS!$D$1:$D$65546,0)),VLOOKUP($C54,[2]LECTORS!$D$1:$S$65546,16,FALSE),"")</f>
        <v>0</v>
      </c>
      <c r="AQ54" s="14" t="str">
        <f>IF(ISNUMBER(MATCH($C54,[2]LECTORS!$D$1:$D$65546,0)),VLOOKUP($C54,[2]LECTORS!$D$1:$Q$65546,6,FALSE),"")</f>
        <v>jcaswell43@gmail.com</v>
      </c>
      <c r="AR54" s="2"/>
      <c r="AS54" s="2"/>
      <c r="BA54" s="4" t="str">
        <f t="shared" si="27"/>
        <v>LEC</v>
      </c>
    </row>
    <row r="55" spans="1:84" s="4" customFormat="1" ht="19.95" customHeight="1" x14ac:dyDescent="0.25">
      <c r="A55" s="76"/>
      <c r="B55" s="63" t="str">
        <f>IF(ISNUMBER(MATCH($C55,[2]LECTORS!$D$1:$D$65546,0)),VLOOKUP($C55,[2]LECTORS!$D$1:$Q$65546,11,FALSE),"")</f>
        <v>Vg,</v>
      </c>
      <c r="C55" s="99" t="s">
        <v>69</v>
      </c>
      <c r="D55" s="103" t="str">
        <f>IF(ISNUMBER(MATCH($C55,'[1]Scheduling Worksheet'!$B$1:$B$65536,0)),VLOOKUP($C55,'[1]Scheduling Worksheet'!$B$1:$X$65536,22,FALSE),"")</f>
        <v/>
      </c>
      <c r="E55" s="48" t="str">
        <f>IF(ISNUMBER(MATCH($C55,'[1]Scheduling Worksheet'!$C$1:$C$65536,0)),VLOOKUP($C55,'[1]Scheduling Worksheet'!$C$1:$X$65536,21,FALSE),"")</f>
        <v>Vg-Lector</v>
      </c>
      <c r="F55" s="48" t="str">
        <f>IF(ISNUMBER(MATCH($C55,'[1]Scheduling Worksheet'!$D$1:$D$65536,0)),VLOOKUP($C55,'[1]Scheduling Worksheet'!$D$1:$X$65536,20,FALSE),"")</f>
        <v/>
      </c>
      <c r="G55" s="48" t="str">
        <f>IF(ISNUMBER(MATCH($C55,'[1]Scheduling Worksheet'!$E$1:$E$65536,0)),VLOOKUP($C55,'[1]Scheduling Worksheet'!$E$1:$X$65536,19,FALSE),"")</f>
        <v>Vg-EM</v>
      </c>
      <c r="H55" s="48" t="str">
        <f>IF(ISNUMBER(MATCH($C55,'[1]Scheduling Worksheet'!$F$1:$F$65536,0)),VLOOKUP($C55,'[1]Scheduling Worksheet'!$F$1:$X$65536,19,FALSE),"")</f>
        <v/>
      </c>
      <c r="I55" s="48" t="str">
        <f>IF(ISNUMBER(MATCH($C55,'[1]Scheduling Worksheet'!$G$1:$G$65536,0)),VLOOKUP($C55,'[1]Scheduling Worksheet'!$G$1:$X$65536,17,FALSE),"")</f>
        <v/>
      </c>
      <c r="J55" s="47" t="str">
        <f>IF(ISNUMBER(MATCH($C55,'[1]Scheduling Worksheet'!$H$1:$H$65536,0)),VLOOKUP($C55,'[1]Scheduling Worksheet'!$H$1:$X$65536,16,FALSE),"")</f>
        <v>Vg-EM</v>
      </c>
      <c r="K55" s="47" t="str">
        <f>IF(ISNUMBER(MATCH($C55,'[1]Scheduling Worksheet'!$I$1:$I$65536,0)),VLOOKUP($C55,'[1]Scheduling Worksheet'!$I$1:$X$65536,15,FALSE),"")</f>
        <v/>
      </c>
      <c r="L55" s="47" t="str">
        <f>IF(ISNUMBER(MATCH($C55,'[1]Scheduling Worksheet'!$J$1:$J$65536,0)),VLOOKUP($C55,'[1]Scheduling Worksheet'!$J$1:$X$65536,14,FALSE),"")</f>
        <v>Vg-Lector</v>
      </c>
      <c r="M55" s="47" t="str">
        <f>IF(ISNUMBER(MATCH($C55,'[1]Scheduling Worksheet'!$K$1:$K$65536,0)),VLOOKUP($C55,'[1]Scheduling Worksheet'!$K$1:$X$65536,13,FALSE),"")</f>
        <v>Vg-EM</v>
      </c>
      <c r="N55" s="102"/>
      <c r="O55" s="49"/>
      <c r="P55" s="50"/>
      <c r="Q55" s="43" t="str">
        <f t="shared" si="21"/>
        <v>Vg,</v>
      </c>
      <c r="R55" s="9" t="str">
        <f t="shared" si="22"/>
        <v>McNally, Angela</v>
      </c>
      <c r="S55" s="54" t="str">
        <f>IF(ISNUMBER(MATCH($C55,'[1]Scheduling Worksheet'!$L$1:$L$65536,0)),VLOOKUP($C55,'[1]Scheduling Worksheet'!$L$1:$X$65536,12,FALSE),"")</f>
        <v/>
      </c>
      <c r="T55" s="47" t="str">
        <f>IF(ISNUMBER(MATCH($C55,'[1]Scheduling Worksheet'!$M$1:$M$65536,0)),VLOOKUP($C55,'[1]Scheduling Worksheet'!$M$1:$X$65536,11,FALSE),"")</f>
        <v/>
      </c>
      <c r="U55" s="47" t="str">
        <f>IF(ISNUMBER(MATCH($C55,'[1]Scheduling Worksheet'!$N$1:$N$65536,0)),VLOOKUP($C55,'[1]Scheduling Worksheet'!$N$1:$X$65536,10,FALSE),"")</f>
        <v/>
      </c>
      <c r="V55" s="47" t="str">
        <f>IF(ISNUMBER(MATCH($C55,'[1]Scheduling Worksheet'!$O$1:$O$65536,0)),VLOOKUP($C55,'[1]Scheduling Worksheet'!$O$1:$X$65536,9,FALSE),"")</f>
        <v>Vg-Lector</v>
      </c>
      <c r="W55" s="64" t="str">
        <f>IF(ISNUMBER(MATCH($C55,'[1]Scheduling Worksheet'!$P$1:$P$65536,0)),VLOOKUP($C55,'[1]Scheduling Worksheet'!$P$1:$X$65536,8,FALSE),"")</f>
        <v/>
      </c>
      <c r="X55" s="51" t="str">
        <f>IF(ISNUMBER(MATCH($C55,'[1]Scheduling Worksheet'!$Q$1:$Q$65536,0)),VLOOKUP($C55,'[1]Scheduling Worksheet'!$Q$1:$X$65536,7,FALSE),"")</f>
        <v/>
      </c>
      <c r="Y55" s="47" t="str">
        <f>IF(ISNUMBER(MATCH($C55,'[1]Scheduling Worksheet'!$R$1:$R$65536,0)),VLOOKUP($C55,'[1]Scheduling Worksheet'!$R$1:$X$65536,6,FALSE),"")</f>
        <v>Vg-EM</v>
      </c>
      <c r="Z55" s="47" t="str">
        <f>IF(ISNUMBER(MATCH($C55,'[1]Scheduling Worksheet'!$S$1:$S$65536,0)),VLOOKUP($C55,'[1]Scheduling Worksheet'!$S$1:$X$65536,5,FALSE),"")</f>
        <v/>
      </c>
      <c r="AA55" s="47" t="str">
        <f>IF(ISNUMBER(MATCH($C55,'[1]Scheduling Worksheet'!$T$1:$T$65536,0)),VLOOKUP($C55,'[1]Scheduling Worksheet'!$T$1:$X$65536,4,FALSE),"")</f>
        <v/>
      </c>
      <c r="AB55" s="47" t="str">
        <f>IF(ISNUMBER(MATCH($C55,'[1]Scheduling Worksheet'!$U$1:$U$65536,0)),VLOOKUP($C55,'[1]Scheduling Worksheet'!$U$1:$X$65536,3,FALSE),"")</f>
        <v/>
      </c>
      <c r="AC55" s="53" t="str">
        <f>IF(ISNUMBER(MATCH($C55,'[1]Scheduling Worksheet'!$V$1:$V$65536,0)),VLOOKUP($C55,'[1]Scheduling Worksheet'!$V$1:$X$65536,3,FALSE),"")</f>
        <v/>
      </c>
      <c r="AD55" s="18"/>
      <c r="AE55" s="33"/>
      <c r="AF55" s="25" t="str">
        <f t="shared" si="23"/>
        <v>McNally, Angela</v>
      </c>
      <c r="AG55" s="51" t="str">
        <f t="shared" si="24"/>
        <v>Vg,</v>
      </c>
      <c r="AH55" s="43" t="str">
        <f>IF(ISNUMBER(MATCH($C55,[2]LECTORS!$D$1:$D$65546,0)),VLOOKUP($C55,[2]LECTORS!$D$1:$Q$65546,7,FALSE),"")</f>
        <v>508-878-2322</v>
      </c>
      <c r="AI55" s="26" t="str">
        <f>IF($AJ55="y",IF(ISNUMBER(MATCH($C55,[2]LECTORS!$D$1:$D$65546,0)),VLOOKUP($C55,[2]LECTORS!$D$1:$Q$65546,6,FALSE),""),"")</f>
        <v/>
      </c>
      <c r="AJ55" s="27" t="s">
        <v>46</v>
      </c>
      <c r="AK55" s="16">
        <f t="shared" si="25"/>
        <v>3</v>
      </c>
      <c r="AL55" s="14">
        <f>IF(ISNUMBER(MATCH($C55,[2]LECTORS!$D$1:$D$65546,0)),VLOOKUP($C55,[2]LECTORS!$D$1:$Q$65546,12,FALSE),"")</f>
        <v>0</v>
      </c>
      <c r="AM55" s="16">
        <f t="shared" si="26"/>
        <v>7</v>
      </c>
      <c r="AN55" s="13" t="str">
        <f>IF(ISNUMBER(MATCH($C55,[2]LECTORS!$D$1:$D$65546,0)),VLOOKUP($C55,[2]LECTORS!$D$1:$S$65546,14,FALSE),"")</f>
        <v>EM</v>
      </c>
      <c r="AO55" s="14" t="str">
        <f>IF(ISNUMBER(MATCH($C55,[2]LECTORS!$D$1:$D$65546,0)),VLOOKUP($C55,[2]LECTORS!$D$1:$S$65546,15,FALSE),"")</f>
        <v>Lectors at noon Mass on Tuesday and Thursday.</v>
      </c>
      <c r="AP55" s="14">
        <f>IF(ISNUMBER(MATCH($C55,[2]LECTORS!$D$1:$D$65546,0)),VLOOKUP($C55,[2]LECTORS!$D$1:$S$65546,16,FALSE),"")</f>
        <v>0</v>
      </c>
      <c r="AQ55" s="14" t="str">
        <f>IF(ISNUMBER(MATCH($C55,[2]LECTORS!$D$1:$D$65546,0)),VLOOKUP($C55,[2]LECTORS!$D$1:$Q$65546,6,FALSE),"")</f>
        <v>avegamcnally@yahoo.com</v>
      </c>
      <c r="AR55" s="2" t="s">
        <v>73</v>
      </c>
      <c r="AS55" s="2"/>
      <c r="BA55" s="4" t="str">
        <f t="shared" si="27"/>
        <v>Vg,</v>
      </c>
    </row>
    <row r="56" spans="1:84" s="131" customFormat="1" ht="19.95" customHeight="1" x14ac:dyDescent="0.25">
      <c r="A56" s="76"/>
      <c r="B56" s="145" t="str">
        <f>IF(ISNUMBER(MATCH($C56,[2]LECTORS!$D$1:$D$65546,0)),VLOOKUP($C56,[2]LECTORS!$D$1:$Q$65546,11,FALSE),"")</f>
        <v>Vg, 7:30</v>
      </c>
      <c r="C56" s="143" t="s">
        <v>5</v>
      </c>
      <c r="D56" s="103" t="str">
        <f>IF(ISNUMBER(MATCH($C56,'[1]Scheduling Worksheet'!$B$1:$B$65536,0)),VLOOKUP($C56,'[1]Scheduling Worksheet'!$B$1:$X$65536,22,FALSE),"")</f>
        <v/>
      </c>
      <c r="E56" s="47" t="str">
        <f>IF(ISNUMBER(MATCH($C56,'[1]Scheduling Worksheet'!$C$1:$C$65536,0)),VLOOKUP($C56,'[1]Scheduling Worksheet'!$C$1:$X$65536,21,FALSE),"")</f>
        <v/>
      </c>
      <c r="F56" s="47" t="str">
        <f>IF(ISNUMBER(MATCH($C56,'[1]Scheduling Worksheet'!$D$1:$D$65536,0)),VLOOKUP($C56,'[1]Scheduling Worksheet'!$D$1:$X$65536,20,FALSE),"")</f>
        <v/>
      </c>
      <c r="G56" s="47" t="str">
        <f>IF(ISNUMBER(MATCH($C56,'[1]Scheduling Worksheet'!$E$1:$E$65536,0)),VLOOKUP($C56,'[1]Scheduling Worksheet'!$E$1:$X$65536,19,FALSE),"")</f>
        <v/>
      </c>
      <c r="H56" s="51" t="str">
        <f>IF(ISNUMBER(MATCH($C56,'[1]Scheduling Worksheet'!$F$1:$F$65536,0)),VLOOKUP($C56,'[1]Scheduling Worksheet'!$F$1:$X$65536,19,FALSE),"")</f>
        <v/>
      </c>
      <c r="I56" s="47" t="str">
        <f>IF(ISNUMBER(MATCH($C56,'[1]Scheduling Worksheet'!$G$1:$G$65536,0)),VLOOKUP($C56,'[1]Scheduling Worksheet'!$G$1:$X$65536,17,FALSE),"")</f>
        <v/>
      </c>
      <c r="J56" s="48" t="str">
        <f>IF(ISNUMBER(MATCH($C56,'[1]Scheduling Worksheet'!$H$1:$H$65536,0)),VLOOKUP($C56,'[1]Scheduling Worksheet'!$H$1:$X$65536,16,FALSE),"")</f>
        <v/>
      </c>
      <c r="K56" s="48" t="str">
        <f>IF(ISNUMBER(MATCH($C56,'[1]Scheduling Worksheet'!$I$1:$I$65536,0)),VLOOKUP($C56,'[1]Scheduling Worksheet'!$I$1:$X$65536,15,FALSE),"")</f>
        <v/>
      </c>
      <c r="L56" s="47" t="str">
        <f>IF(ISNUMBER(MATCH($C56,'[1]Scheduling Worksheet'!$J$1:$J$65536,0)),VLOOKUP($C56,'[1]Scheduling Worksheet'!$J$1:$X$65536,14,FALSE),"")</f>
        <v>Vg-Lector</v>
      </c>
      <c r="M56" s="47" t="str">
        <f>IF(ISNUMBER(MATCH($C56,'[1]Scheduling Worksheet'!$K$1:$K$65536,0)),VLOOKUP($C56,'[1]Scheduling Worksheet'!$K$1:$X$65536,13,FALSE),"")</f>
        <v/>
      </c>
      <c r="N56" s="102"/>
      <c r="O56" s="49"/>
      <c r="P56" s="50"/>
      <c r="Q56" s="43" t="str">
        <f t="shared" si="21"/>
        <v>Vg, 7:30</v>
      </c>
      <c r="R56" s="9" t="str">
        <f t="shared" si="22"/>
        <v>Kutac, Jason</v>
      </c>
      <c r="S56" s="54" t="str">
        <f>IF(ISNUMBER(MATCH($C56,'[1]Scheduling Worksheet'!$L$1:$L$65536,0)),VLOOKUP($C56,'[1]Scheduling Worksheet'!$L$1:$X$65536,12,FALSE),"")</f>
        <v/>
      </c>
      <c r="T56" s="48" t="str">
        <f>IF(ISNUMBER(MATCH($C56,'[1]Scheduling Worksheet'!$M$1:$M$65536,0)),VLOOKUP($C56,'[1]Scheduling Worksheet'!$M$1:$X$65536,11,FALSE),"")</f>
        <v/>
      </c>
      <c r="U56" s="48" t="str">
        <f>IF(ISNUMBER(MATCH($C56,'[1]Scheduling Worksheet'!$N$1:$N$65536,0)),VLOOKUP($C56,'[1]Scheduling Worksheet'!$N$1:$X$65536,10,FALSE),"")</f>
        <v>Vg-Lector</v>
      </c>
      <c r="V56" s="47" t="str">
        <f>IF(ISNUMBER(MATCH($C56,'[1]Scheduling Worksheet'!$O$1:$O$65536,0)),VLOOKUP($C56,'[1]Scheduling Worksheet'!$O$1:$X$65536,9,FALSE),"")</f>
        <v/>
      </c>
      <c r="W56" s="64" t="str">
        <f>IF(ISNUMBER(MATCH($C56,'[1]Scheduling Worksheet'!$P$1:$P$65536,0)),VLOOKUP($C56,'[1]Scheduling Worksheet'!$P$1:$X$65536,8,FALSE),"")</f>
        <v/>
      </c>
      <c r="X56" s="51" t="str">
        <f>IF(ISNUMBER(MATCH($C56,'[1]Scheduling Worksheet'!$Q$1:$Q$65536,0)),VLOOKUP($C56,'[1]Scheduling Worksheet'!$Q$1:$X$65536,7,FALSE),"")</f>
        <v>Vg-Lector</v>
      </c>
      <c r="Y56" s="47" t="str">
        <f>IF(ISNUMBER(MATCH($C56,'[1]Scheduling Worksheet'!$R$1:$R$65536,0)),VLOOKUP($C56,'[1]Scheduling Worksheet'!$R$1:$X$65536,6,FALSE),"")</f>
        <v/>
      </c>
      <c r="Z56" s="47" t="str">
        <f>IF(ISNUMBER(MATCH($C56,'[1]Scheduling Worksheet'!$S$1:$S$65536,0)),VLOOKUP($C56,'[1]Scheduling Worksheet'!$S$1:$X$65536,5,FALSE),"")</f>
        <v/>
      </c>
      <c r="AA56" s="47" t="str">
        <f>IF(ISNUMBER(MATCH($C56,'[1]Scheduling Worksheet'!$T$1:$T$65536,0)),VLOOKUP($C56,'[1]Scheduling Worksheet'!$T$1:$X$65536,4,FALSE),"")</f>
        <v/>
      </c>
      <c r="AB56" s="47" t="str">
        <f>IF(ISNUMBER(MATCH($C56,'[1]Scheduling Worksheet'!$U$1:$U$65536,0)),VLOOKUP($C56,'[1]Scheduling Worksheet'!$U$1:$X$65536,3,FALSE),"")</f>
        <v/>
      </c>
      <c r="AC56" s="53" t="str">
        <f>IF(ISNUMBER(MATCH($C56,'[1]Scheduling Worksheet'!$V$1:$V$65536,0)),VLOOKUP($C56,'[1]Scheduling Worksheet'!$V$1:$X$65536,3,FALSE),"")</f>
        <v/>
      </c>
      <c r="AD56" s="18"/>
      <c r="AE56" s="33"/>
      <c r="AF56" s="25" t="str">
        <f t="shared" si="23"/>
        <v>Kutac, Jason</v>
      </c>
      <c r="AG56" s="51" t="str">
        <f t="shared" si="24"/>
        <v>Vg, 7:30</v>
      </c>
      <c r="AH56" s="43" t="str">
        <f>IF(ISNUMBER(MATCH($C56,[2]LECTORS!$D$1:$D$65546,0)),VLOOKUP($C56,[2]LECTORS!$D$1:$Q$65546,7,FALSE),"")</f>
        <v>512-497-4909</v>
      </c>
      <c r="AI56" s="26" t="str">
        <f>IF($AJ56="y",IF(ISNUMBER(MATCH($C56,[2]LECTORS!$D$1:$D$65546,0)),VLOOKUP($C56,[2]LECTORS!$D$1:$Q$65546,6,FALSE),""),"")</f>
        <v>jasonkutac1701@yahoo.com</v>
      </c>
      <c r="AJ56" s="27" t="s">
        <v>45</v>
      </c>
      <c r="AK56" s="16">
        <f t="shared" si="25"/>
        <v>3</v>
      </c>
      <c r="AL56" s="14">
        <f>IF(ISNUMBER(MATCH($C56,[2]LECTORS!$D$1:$D$65546,0)),VLOOKUP($C56,[2]LECTORS!$D$1:$Q$65546,12,FALSE),"")</f>
        <v>4</v>
      </c>
      <c r="AM56" s="16">
        <f t="shared" si="26"/>
        <v>3</v>
      </c>
      <c r="AN56" s="13" t="str">
        <f>IF(ISNUMBER(MATCH($C56,[2]LECTORS!$D$1:$D$65546,0)),VLOOKUP($C56,[2]LECTORS!$D$1:$S$65546,14,FALSE),"")</f>
        <v>Choir</v>
      </c>
      <c r="AO56" s="14" t="str">
        <f>IF(ISNUMBER(MATCH($C56,[2]LECTORS!$D$1:$D$65546,0)),VLOOKUP($C56,[2]LECTORS!$D$1:$S$65546,15,FALSE),"")</f>
        <v>Choir; prefers once a month but will do more if needed.</v>
      </c>
      <c r="AP56" s="14">
        <f>IF(ISNUMBER(MATCH($C56,[2]LECTORS!$D$1:$D$65546,0)),VLOOKUP($C56,[2]LECTORS!$D$1:$S$65546,16,FALSE),"")</f>
        <v>0</v>
      </c>
      <c r="AQ56" s="14" t="str">
        <f>IF(ISNUMBER(MATCH($C56,[2]LECTORS!$D$1:$D$65546,0)),VLOOKUP($C56,[2]LECTORS!$D$1:$Q$65546,6,FALSE),"")</f>
        <v>jasonkutac1701@yahoo.com</v>
      </c>
      <c r="AR56" s="2" t="s">
        <v>71</v>
      </c>
      <c r="AS56" s="2"/>
      <c r="AT56" s="4"/>
      <c r="AU56" s="4"/>
      <c r="AV56" s="4"/>
      <c r="AW56" s="4"/>
      <c r="AX56" s="4"/>
      <c r="AY56" s="4"/>
      <c r="AZ56" s="4"/>
      <c r="BA56" s="4" t="str">
        <f t="shared" si="27"/>
        <v>LEC</v>
      </c>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row>
    <row r="57" spans="1:84" s="4" customFormat="1" ht="19.95" customHeight="1" x14ac:dyDescent="0.25">
      <c r="A57" s="76"/>
      <c r="B57" s="63" t="str">
        <f>IF(ISNUMBER(MATCH($C57,[2]LECTORS!$D$1:$D$65546,0)),VLOOKUP($C57,[2]LECTORS!$D$1:$Q$65546,11,FALSE),"")</f>
        <v>Vg, 7:30, 9:30,</v>
      </c>
      <c r="C57" s="36" t="s">
        <v>18</v>
      </c>
      <c r="D57" s="103" t="str">
        <f>IF(ISNUMBER(MATCH($C57,'[1]Scheduling Worksheet'!$B$1:$B$65536,0)),VLOOKUP($C57,'[1]Scheduling Worksheet'!$B$1:$X$65536,22,FALSE),"")</f>
        <v/>
      </c>
      <c r="E57" s="47" t="str">
        <f>IF(ISNUMBER(MATCH($C57,'[1]Scheduling Worksheet'!$C$1:$C$65536,0)),VLOOKUP($C57,'[1]Scheduling Worksheet'!$C$1:$X$65536,21,FALSE),"")</f>
        <v>Vg-EM</v>
      </c>
      <c r="F57" s="47" t="str">
        <f>IF(ISNUMBER(MATCH($C57,'[1]Scheduling Worksheet'!$D$1:$D$65536,0)),VLOOKUP($C57,'[1]Scheduling Worksheet'!$D$1:$X$65536,20,FALSE),"")</f>
        <v>Vg-Lector</v>
      </c>
      <c r="G57" s="48" t="str">
        <f>IF(ISNUMBER(MATCH($C57,'[1]Scheduling Worksheet'!$E$1:$E$65536,0)),VLOOKUP($C57,'[1]Scheduling Worksheet'!$E$1:$X$65536,19,FALSE),"")</f>
        <v/>
      </c>
      <c r="H57" s="47" t="str">
        <f>IF(ISNUMBER(MATCH($C57,'[1]Scheduling Worksheet'!$F$1:$F$65536,0)),VLOOKUP($C57,'[1]Scheduling Worksheet'!$F$1:$X$65536,19,FALSE),"")</f>
        <v/>
      </c>
      <c r="I57" s="47" t="str">
        <f>IF(ISNUMBER(MATCH($C57,'[1]Scheduling Worksheet'!$G$1:$G$65536,0)),VLOOKUP($C57,'[1]Scheduling Worksheet'!$G$1:$X$65536,17,FALSE),"")</f>
        <v/>
      </c>
      <c r="J57" s="47" t="str">
        <f>IF(ISNUMBER(MATCH($C57,'[1]Scheduling Worksheet'!$H$1:$H$65536,0)),VLOOKUP($C57,'[1]Scheduling Worksheet'!$H$1:$X$65536,16,FALSE),"")</f>
        <v>Vg-EM</v>
      </c>
      <c r="K57" s="47" t="str">
        <f>IF(ISNUMBER(MATCH($C57,'[1]Scheduling Worksheet'!$I$1:$I$65536,0)),VLOOKUP($C57,'[1]Scheduling Worksheet'!$I$1:$X$65536,15,FALSE),"")</f>
        <v/>
      </c>
      <c r="L57" s="48" t="str">
        <f>IF(ISNUMBER(MATCH($C57,'[1]Scheduling Worksheet'!$J$1:$J$65536,0)),VLOOKUP($C57,'[1]Scheduling Worksheet'!$J$1:$X$65536,14,FALSE),"")</f>
        <v>Vg-CUP</v>
      </c>
      <c r="M57" s="47" t="str">
        <f>IF(ISNUMBER(MATCH($C57,'[1]Scheduling Worksheet'!$K$1:$K$65536,0)),VLOOKUP($C57,'[1]Scheduling Worksheet'!$K$1:$X$65536,13,FALSE),"")</f>
        <v/>
      </c>
      <c r="N57" s="102"/>
      <c r="O57" s="49"/>
      <c r="P57" s="50"/>
      <c r="Q57" s="43" t="str">
        <f t="shared" si="21"/>
        <v>Vg, 7:30, 9:30,</v>
      </c>
      <c r="R57" s="9" t="str">
        <f t="shared" si="22"/>
        <v>Pulich, Joyce</v>
      </c>
      <c r="S57" s="54" t="str">
        <f>IF(ISNUMBER(MATCH($C57,'[1]Scheduling Worksheet'!$L$1:$L$65536,0)),VLOOKUP($C57,'[1]Scheduling Worksheet'!$L$1:$X$65536,12,FALSE),"")</f>
        <v/>
      </c>
      <c r="T57" s="47" t="str">
        <f>IF(ISNUMBER(MATCH($C57,'[1]Scheduling Worksheet'!$M$1:$M$65536,0)),VLOOKUP($C57,'[1]Scheduling Worksheet'!$M$1:$X$65536,11,FALSE),"")</f>
        <v>Vg-EM</v>
      </c>
      <c r="U57" s="47" t="str">
        <f>IF(ISNUMBER(MATCH($C57,'[1]Scheduling Worksheet'!$N$1:$N$65536,0)),VLOOKUP($C57,'[1]Scheduling Worksheet'!$N$1:$X$65536,10,FALSE),"")</f>
        <v>Vg-EM</v>
      </c>
      <c r="V57" s="47" t="str">
        <f>IF(ISNUMBER(MATCH($C57,'[1]Scheduling Worksheet'!$O$1:$O$65536,0)),VLOOKUP($C57,'[1]Scheduling Worksheet'!$O$1:$X$65536,9,FALSE),"")</f>
        <v/>
      </c>
      <c r="W57" s="51" t="str">
        <f>IF(ISNUMBER(MATCH($C57,'[1]Scheduling Worksheet'!$P$1:$P$65536,0)),VLOOKUP($C57,'[1]Scheduling Worksheet'!$P$1:$X$65536,8,FALSE),"")</f>
        <v>Vg-Lector</v>
      </c>
      <c r="X57" s="51" t="str">
        <f>IF(ISNUMBER(MATCH($C57,'[1]Scheduling Worksheet'!$Q$1:$Q$65536,0)),VLOOKUP($C57,'[1]Scheduling Worksheet'!$Q$1:$X$65536,7,FALSE),"")</f>
        <v/>
      </c>
      <c r="Y57" s="47" t="str">
        <f>IF(ISNUMBER(MATCH($C57,'[1]Scheduling Worksheet'!$R$1:$R$65536,0)),VLOOKUP($C57,'[1]Scheduling Worksheet'!$R$1:$X$65536,6,FALSE),"")</f>
        <v>Vg-Lector</v>
      </c>
      <c r="Z57" s="47" t="str">
        <f>IF(ISNUMBER(MATCH($C57,'[1]Scheduling Worksheet'!$S$1:$S$65536,0)),VLOOKUP($C57,'[1]Scheduling Worksheet'!$S$1:$X$65536,5,FALSE),"")</f>
        <v/>
      </c>
      <c r="AA57" s="47" t="str">
        <f>IF(ISNUMBER(MATCH($C57,'[1]Scheduling Worksheet'!$T$1:$T$65536,0)),VLOOKUP($C57,'[1]Scheduling Worksheet'!$T$1:$X$65536,4,FALSE),"")</f>
        <v/>
      </c>
      <c r="AB57" s="47" t="str">
        <f>IF(ISNUMBER(MATCH($C57,'[1]Scheduling Worksheet'!$U$1:$U$65536,0)),VLOOKUP($C57,'[1]Scheduling Worksheet'!$U$1:$X$65536,3,FALSE),"")</f>
        <v/>
      </c>
      <c r="AC57" s="53" t="str">
        <f>IF(ISNUMBER(MATCH($C57,'[1]Scheduling Worksheet'!$V$1:$V$65536,0)),VLOOKUP($C57,'[1]Scheduling Worksheet'!$V$1:$X$65536,3,FALSE),"")</f>
        <v/>
      </c>
      <c r="AD57" s="18"/>
      <c r="AE57" s="33"/>
      <c r="AF57" s="25" t="str">
        <f t="shared" si="23"/>
        <v>Pulich, Joyce</v>
      </c>
      <c r="AG57" s="51" t="str">
        <f t="shared" si="24"/>
        <v>Vg, 7:30, 9:30,</v>
      </c>
      <c r="AH57" s="43" t="str">
        <f>IF(ISNUMBER(MATCH($C57,[2]LECTORS!$D$1:$D$65546,0)),VLOOKUP($C57,[2]LECTORS!$D$1:$Q$65546,7,FALSE),"")</f>
        <v>512-448-0904</v>
      </c>
      <c r="AI57" s="26" t="str">
        <f>IF($AJ57="y",IF(ISNUMBER(MATCH($C57,[2]LECTORS!$D$1:$D$65546,0)),VLOOKUP($C57,[2]LECTORS!$D$1:$Q$65546,6,FALSE),""),"")</f>
        <v>joycepulich@sbcglobal.net</v>
      </c>
      <c r="AJ57" s="27" t="s">
        <v>45</v>
      </c>
      <c r="AK57" s="16">
        <f t="shared" si="25"/>
        <v>3</v>
      </c>
      <c r="AL57" s="14">
        <f>IF(ISNUMBER(MATCH($C57,[2]LECTORS!$D$1:$D$65546,0)),VLOOKUP($C57,[2]LECTORS!$D$1:$Q$65546,12,FALSE),"")</f>
        <v>8</v>
      </c>
      <c r="AM57" s="16">
        <f t="shared" si="26"/>
        <v>7</v>
      </c>
      <c r="AN57" s="13" t="str">
        <f>IF(ISNUMBER(MATCH($C57,[2]LECTORS!$D$1:$D$65546,0)),VLOOKUP($C57,[2]LECTORS!$D$1:$S$65546,14,FALSE),"")</f>
        <v>EM</v>
      </c>
      <c r="AO57" s="14" t="str">
        <f>IF(ISNUMBER(MATCH($C57,[2]LECTORS!$D$1:$D$65546,0)),VLOOKUP($C57,[2]LECTORS!$D$1:$S$65546,15,FALSE),"")</f>
        <v xml:space="preserve"> Schedule with husband Warren</v>
      </c>
      <c r="AP57" s="14" t="s">
        <v>49</v>
      </c>
      <c r="AQ57" s="14" t="str">
        <f>IF(ISNUMBER(MATCH($C57,[2]LECTORS!$D$1:$D$65546,0)),VLOOKUP($C57,[2]LECTORS!$D$1:$Q$65546,6,FALSE),"")</f>
        <v>joycepulich@sbcglobal.net</v>
      </c>
      <c r="AR57" s="2" t="s">
        <v>52</v>
      </c>
      <c r="AS57" s="2"/>
      <c r="BA57" s="4" t="str">
        <f t="shared" si="27"/>
        <v>Vg, 7:30, 9:30,</v>
      </c>
    </row>
    <row r="58" spans="1:84" s="4" customFormat="1" ht="19.95" customHeight="1" x14ac:dyDescent="0.25">
      <c r="A58" s="76"/>
      <c r="B58" s="63" t="str">
        <f>IF(ISNUMBER(MATCH($C58,[2]LECTORS!$D$1:$D$65546,0)),VLOOKUP($C58,[2]LECTORS!$D$1:$Q$65546,11,FALSE),"")</f>
        <v>Vg, 9:30</v>
      </c>
      <c r="C58" s="36" t="s">
        <v>9</v>
      </c>
      <c r="D58" s="103" t="str">
        <f>IF(ISNUMBER(MATCH($C58,'[1]Scheduling Worksheet'!$B$1:$B$65536,0)),VLOOKUP($C58,'[1]Scheduling Worksheet'!$B$1:$X$65536,22,FALSE),"")</f>
        <v/>
      </c>
      <c r="E58" s="47" t="str">
        <f>IF(ISNUMBER(MATCH($C58,'[1]Scheduling Worksheet'!$C$1:$C$65536,0)),VLOOKUP($C58,'[1]Scheduling Worksheet'!$C$1:$X$65536,21,FALSE),"")</f>
        <v/>
      </c>
      <c r="F58" s="47" t="str">
        <f>IF(ISNUMBER(MATCH($C58,'[1]Scheduling Worksheet'!$D$1:$D$65536,0)),VLOOKUP($C58,'[1]Scheduling Worksheet'!$D$1:$X$65536,20,FALSE),"")</f>
        <v>Vg-Lector</v>
      </c>
      <c r="G58" s="48" t="str">
        <f>IF(ISNUMBER(MATCH($C58,'[1]Scheduling Worksheet'!$E$1:$E$65536,0)),VLOOKUP($C58,'[1]Scheduling Worksheet'!$E$1:$X$65536,19,FALSE),"")</f>
        <v/>
      </c>
      <c r="H58" s="47" t="str">
        <f>IF(ISNUMBER(MATCH($C58,'[1]Scheduling Worksheet'!$F$1:$F$65536,0)),VLOOKUP($C58,'[1]Scheduling Worksheet'!$F$1:$X$65536,19,FALSE),"")</f>
        <v/>
      </c>
      <c r="I58" s="47" t="str">
        <f>IF(ISNUMBER(MATCH($C58,'[1]Scheduling Worksheet'!$G$1:$G$65536,0)),VLOOKUP($C58,'[1]Scheduling Worksheet'!$G$1:$X$65536,17,FALSE),"")</f>
        <v/>
      </c>
      <c r="J58" s="47" t="str">
        <f>IF(ISNUMBER(MATCH($C58,'[1]Scheduling Worksheet'!$H$1:$H$65536,0)),VLOOKUP($C58,'[1]Scheduling Worksheet'!$H$1:$X$65536,16,FALSE),"")</f>
        <v>Vg-Lector</v>
      </c>
      <c r="K58" s="47" t="str">
        <f>IF(ISNUMBER(MATCH($C58,'[1]Scheduling Worksheet'!$I$1:$I$65536,0)),VLOOKUP($C58,'[1]Scheduling Worksheet'!$I$1:$X$65536,15,FALSE),"")</f>
        <v/>
      </c>
      <c r="L58" s="48" t="str">
        <f>IF(ISNUMBER(MATCH($C58,'[1]Scheduling Worksheet'!$J$1:$J$65536,0)),VLOOKUP($C58,'[1]Scheduling Worksheet'!$J$1:$X$65536,14,FALSE),"")</f>
        <v/>
      </c>
      <c r="M58" s="47" t="str">
        <f>IF(ISNUMBER(MATCH($C58,'[1]Scheduling Worksheet'!$K$1:$K$65536,0)),VLOOKUP($C58,'[1]Scheduling Worksheet'!$K$1:$X$65536,13,FALSE),"")</f>
        <v/>
      </c>
      <c r="N58" s="102"/>
      <c r="O58" s="49"/>
      <c r="P58" s="50"/>
      <c r="Q58" s="43" t="str">
        <f t="shared" si="21"/>
        <v>Vg, 9:30</v>
      </c>
      <c r="R58" s="9" t="str">
        <f t="shared" si="22"/>
        <v>Pulich, Warren</v>
      </c>
      <c r="S58" s="54" t="str">
        <f>IF(ISNUMBER(MATCH($C58,'[1]Scheduling Worksheet'!$L$1:$L$65536,0)),VLOOKUP($C58,'[1]Scheduling Worksheet'!$L$1:$X$65536,12,FALSE),"")</f>
        <v/>
      </c>
      <c r="T58" s="47" t="str">
        <f>IF(ISNUMBER(MATCH($C58,'[1]Scheduling Worksheet'!$M$1:$M$65536,0)),VLOOKUP($C58,'[1]Scheduling Worksheet'!$M$1:$X$65536,11,FALSE),"")</f>
        <v>Vg-Lector</v>
      </c>
      <c r="U58" s="47" t="str">
        <f>IF(ISNUMBER(MATCH($C58,'[1]Scheduling Worksheet'!$N$1:$N$65536,0)),VLOOKUP($C58,'[1]Scheduling Worksheet'!$N$1:$X$65536,10,FALSE),"")</f>
        <v/>
      </c>
      <c r="V58" s="47" t="str">
        <f>IF(ISNUMBER(MATCH($C58,'[1]Scheduling Worksheet'!$O$1:$O$65536,0)),VLOOKUP($C58,'[1]Scheduling Worksheet'!$O$1:$X$65536,9,FALSE),"")</f>
        <v/>
      </c>
      <c r="W58" s="51" t="str">
        <f>IF(ISNUMBER(MATCH($C58,'[1]Scheduling Worksheet'!$P$1:$P$65536,0)),VLOOKUP($C58,'[1]Scheduling Worksheet'!$P$1:$X$65536,8,FALSE),"")</f>
        <v/>
      </c>
      <c r="X58" s="51" t="str">
        <f>IF(ISNUMBER(MATCH($C58,'[1]Scheduling Worksheet'!$Q$1:$Q$65536,0)),VLOOKUP($C58,'[1]Scheduling Worksheet'!$Q$1:$X$65536,7,FALSE),"")</f>
        <v/>
      </c>
      <c r="Y58" s="47" t="str">
        <f>IF(ISNUMBER(MATCH($C58,'[1]Scheduling Worksheet'!$R$1:$R$65536,0)),VLOOKUP($C58,'[1]Scheduling Worksheet'!$R$1:$X$65536,6,FALSE),"")</f>
        <v>Vg-Lector</v>
      </c>
      <c r="Z58" s="47" t="str">
        <f>IF(ISNUMBER(MATCH($C58,'[1]Scheduling Worksheet'!$S$1:$S$65536,0)),VLOOKUP($C58,'[1]Scheduling Worksheet'!$S$1:$X$65536,5,FALSE),"")</f>
        <v/>
      </c>
      <c r="AA58" s="47" t="str">
        <f>IF(ISNUMBER(MATCH($C58,'[1]Scheduling Worksheet'!$T$1:$T$65536,0)),VLOOKUP($C58,'[1]Scheduling Worksheet'!$T$1:$X$65536,4,FALSE),"")</f>
        <v/>
      </c>
      <c r="AB58" s="47" t="str">
        <f>IF(ISNUMBER(MATCH($C58,'[1]Scheduling Worksheet'!$U$1:$U$65536,0)),VLOOKUP($C58,'[1]Scheduling Worksheet'!$U$1:$X$65536,3,FALSE),"")</f>
        <v/>
      </c>
      <c r="AC58" s="53" t="str">
        <f>IF(ISNUMBER(MATCH($C58,'[1]Scheduling Worksheet'!$V$1:$V$65536,0)),VLOOKUP($C58,'[1]Scheduling Worksheet'!$V$1:$X$65536,3,FALSE),"")</f>
        <v/>
      </c>
      <c r="AD58" s="18"/>
      <c r="AE58" s="33"/>
      <c r="AF58" s="25" t="str">
        <f t="shared" si="23"/>
        <v>Pulich, Warren</v>
      </c>
      <c r="AG58" s="51" t="str">
        <f t="shared" si="24"/>
        <v>Vg, 9:30</v>
      </c>
      <c r="AH58" s="43" t="str">
        <f>IF(ISNUMBER(MATCH($C58,[2]LECTORS!$D$1:$D$65546,0)),VLOOKUP($C58,[2]LECTORS!$D$1:$Q$65546,7,FALSE),"")</f>
        <v>512-448-0904</v>
      </c>
      <c r="AI58" s="26" t="str">
        <f>IF($AJ58="y",IF(ISNUMBER(MATCH($C58,[2]LECTORS!$D$1:$D$65546,0)),VLOOKUP($C58,[2]LECTORS!$D$1:$Q$65546,6,FALSE),""),"")</f>
        <v>wmpulich@sbcglobal.net</v>
      </c>
      <c r="AJ58" s="27" t="s">
        <v>45</v>
      </c>
      <c r="AK58" s="16">
        <f t="shared" si="25"/>
        <v>4</v>
      </c>
      <c r="AL58" s="14">
        <f>IF(ISNUMBER(MATCH($C58,[2]LECTORS!$D$1:$D$65546,0)),VLOOKUP($C58,[2]LECTORS!$D$1:$Q$65546,12,FALSE),"")</f>
        <v>8</v>
      </c>
      <c r="AM58" s="16">
        <f t="shared" si="26"/>
        <v>4</v>
      </c>
      <c r="AN58" s="13">
        <f>IF(ISNUMBER(MATCH($C58,[2]LECTORS!$D$1:$D$65546,0)),VLOOKUP($C58,[2]LECTORS!$D$1:$S$65546,14,FALSE),"")</f>
        <v>0</v>
      </c>
      <c r="AO58" s="14" t="str">
        <f>IF(ISNUMBER(MATCH($C58,[2]LECTORS!$D$1:$D$65546,0)),VLOOKUP($C58,[2]LECTORS!$D$1:$S$65546,15,FALSE),"")</f>
        <v>wife Joyce - Schedule together. Schedule at 9:30 as well as Vg.</v>
      </c>
      <c r="AP58" s="14">
        <f>IF(ISNUMBER(MATCH($C58,[2]LECTORS!$D$1:$D$65546,0)),VLOOKUP($C58,[2]LECTORS!$D$1:$S$65546,16,FALSE),"")</f>
        <v>0</v>
      </c>
      <c r="AQ58" s="14" t="str">
        <f>IF(ISNUMBER(MATCH($C58,[2]LECTORS!$D$1:$D$65546,0)),VLOOKUP($C58,[2]LECTORS!$D$1:$Q$65546,6,FALSE),"")</f>
        <v>wmpulich@sbcglobal.net</v>
      </c>
      <c r="AR58" s="2"/>
      <c r="AS58" s="2"/>
      <c r="BA58" s="4" t="str">
        <f t="shared" si="27"/>
        <v>LEC</v>
      </c>
    </row>
  </sheetData>
  <sortState xmlns:xlrd2="http://schemas.microsoft.com/office/spreadsheetml/2017/richdata2" ref="A2:CF58">
    <sortCondition ref="B2:B58"/>
    <sortCondition ref="C2:C58"/>
  </sortState>
  <conditionalFormatting sqref="C1:C18 C20:C1048576">
    <cfRule type="duplicateValues" dxfId="16" priority="3"/>
  </conditionalFormatting>
  <conditionalFormatting sqref="AJ2:AJ21">
    <cfRule type="containsText" dxfId="15" priority="1" stopIfTrue="1" operator="containsText" text="y">
      <formula>NOT(ISERROR(SEARCH("y",AJ2)))</formula>
    </cfRule>
    <cfRule type="containsText" dxfId="14" priority="2" stopIfTrue="1" operator="containsText" text="n">
      <formula>NOT(ISERROR(SEARCH("n",AJ2)))</formula>
    </cfRule>
  </conditionalFormatting>
  <conditionalFormatting sqref="AJ20:AJ21">
    <cfRule type="containsText" dxfId="13" priority="42" stopIfTrue="1" operator="containsText" text="y">
      <formula>NOT(ISERROR(SEARCH("y",AJ20)))</formula>
    </cfRule>
    <cfRule type="containsText" dxfId="12" priority="43" stopIfTrue="1" operator="containsText" text="n">
      <formula>NOT(ISERROR(SEARCH("n",AJ20)))</formula>
    </cfRule>
  </conditionalFormatting>
  <conditionalFormatting sqref="AJ22:AJ50">
    <cfRule type="containsText" dxfId="11" priority="52" stopIfTrue="1" operator="containsText" text="y">
      <formula>NOT(ISERROR(SEARCH("y",AJ22)))</formula>
    </cfRule>
    <cfRule type="containsText" dxfId="10" priority="53" stopIfTrue="1" operator="containsText" text="n">
      <formula>NOT(ISERROR(SEARCH("n",AJ22)))</formula>
    </cfRule>
  </conditionalFormatting>
  <conditionalFormatting sqref="AJ28:AJ30">
    <cfRule type="containsText" dxfId="9" priority="48" stopIfTrue="1" operator="containsText" text="y">
      <formula>NOT(ISERROR(SEARCH("y",AJ28)))</formula>
    </cfRule>
    <cfRule type="containsText" dxfId="8" priority="49" stopIfTrue="1" operator="containsText" text="n">
      <formula>NOT(ISERROR(SEARCH("n",AJ28)))</formula>
    </cfRule>
  </conditionalFormatting>
  <conditionalFormatting sqref="AJ34">
    <cfRule type="containsText" dxfId="7" priority="46" stopIfTrue="1" operator="containsText" text="y">
      <formula>NOT(ISERROR(SEARCH("y",AJ34)))</formula>
    </cfRule>
    <cfRule type="containsText" dxfId="6" priority="47" stopIfTrue="1" operator="containsText" text="n">
      <formula>NOT(ISERROR(SEARCH("n",AJ34)))</formula>
    </cfRule>
  </conditionalFormatting>
  <conditionalFormatting sqref="AJ49">
    <cfRule type="containsText" dxfId="5" priority="38" stopIfTrue="1" operator="containsText" text="y">
      <formula>NOT(ISERROR(SEARCH("y",AJ49)))</formula>
    </cfRule>
    <cfRule type="containsText" dxfId="4" priority="39" stopIfTrue="1" operator="containsText" text="n">
      <formula>NOT(ISERROR(SEARCH("n",AJ49)))</formula>
    </cfRule>
  </conditionalFormatting>
  <conditionalFormatting sqref="AJ51:AJ55">
    <cfRule type="containsText" dxfId="3" priority="14" stopIfTrue="1" operator="containsText" text="y">
      <formula>NOT(ISERROR(SEARCH("y",AJ51)))</formula>
    </cfRule>
    <cfRule type="containsText" dxfId="2" priority="15" stopIfTrue="1" operator="containsText" text="n">
      <formula>NOT(ISERROR(SEARCH("n",AJ51)))</formula>
    </cfRule>
  </conditionalFormatting>
  <conditionalFormatting sqref="AJ55:AJ58">
    <cfRule type="containsText" dxfId="1" priority="16" stopIfTrue="1" operator="containsText" text="y">
      <formula>NOT(ISERROR(SEARCH("y",AJ55)))</formula>
    </cfRule>
    <cfRule type="containsText" dxfId="0" priority="17" stopIfTrue="1" operator="containsText" text="n">
      <formula>NOT(ISERROR(SEARCH("n",AJ55)))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LECTOR</vt:lpstr>
      <vt:lpstr>12</vt:lpstr>
      <vt:lpstr>08</vt:lpstr>
      <vt:lpstr>04-by Mass</vt:lpstr>
      <vt:lpstr>LECTOR!Print_Area</vt:lpstr>
      <vt:lpstr>LECTOR!Print_Titles</vt:lpstr>
    </vt:vector>
  </TitlesOfParts>
  <Company>the Answer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Shearer</dc:creator>
  <cp:lastModifiedBy>Ann Thornton</cp:lastModifiedBy>
  <cp:lastPrinted>2023-11-11T15:53:17Z</cp:lastPrinted>
  <dcterms:created xsi:type="dcterms:W3CDTF">2001-05-01T18:23:23Z</dcterms:created>
  <dcterms:modified xsi:type="dcterms:W3CDTF">2023-11-11T15:58:20Z</dcterms:modified>
</cp:coreProperties>
</file>