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"/>
    </mc:Choice>
  </mc:AlternateContent>
  <xr:revisionPtr revIDLastSave="0" documentId="13_ncr:1_{50AF5BA5-C119-4E89-A4A6-1FC03EAB67AD}" xr6:coauthVersionLast="47" xr6:coauthVersionMax="47" xr10:uidLastSave="{00000000-0000-0000-0000-000000000000}"/>
  <bookViews>
    <workbookView xWindow="1545" yWindow="525" windowWidth="26850" windowHeight="12390" tabRatio="379" xr2:uid="{00000000-000D-0000-FFFF-FFFF00000000}"/>
  </bookViews>
  <sheets>
    <sheet name="EM" sheetId="1" r:id="rId1"/>
    <sheet name="Sheet1" sheetId="20" r:id="rId2"/>
    <sheet name="2025-08" sheetId="19" r:id="rId3"/>
  </sheets>
  <externalReferences>
    <externalReference r:id="rId4"/>
    <externalReference r:id="rId5"/>
  </externalReferences>
  <definedNames>
    <definedName name="_xlnm._FilterDatabase" localSheetId="0" hidden="1">EM!$A$3:$DQ$151</definedName>
    <definedName name="_xlnm.Print_Area" localSheetId="0">EM!$A$1:$AC$152</definedName>
    <definedName name="_xlnm.Print_Titles" localSheetId="0">EM!$1:$3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77" i="20" l="1"/>
  <c r="AH77" i="20"/>
  <c r="AG77" i="20"/>
  <c r="AF77" i="20"/>
  <c r="AE77" i="20"/>
  <c r="Z77" i="20"/>
  <c r="Y77" i="20"/>
  <c r="X77" i="20"/>
  <c r="W77" i="20"/>
  <c r="V77" i="20"/>
  <c r="U77" i="20"/>
  <c r="T77" i="20"/>
  <c r="S77" i="20"/>
  <c r="R77" i="20"/>
  <c r="N77" i="20"/>
  <c r="M77" i="20"/>
  <c r="L77" i="20"/>
  <c r="K77" i="20"/>
  <c r="J77" i="20"/>
  <c r="I77" i="20"/>
  <c r="H77" i="20"/>
  <c r="G77" i="20"/>
  <c r="F77" i="20"/>
  <c r="E77" i="20"/>
  <c r="C77" i="20"/>
  <c r="B77" i="20"/>
  <c r="A77" i="20"/>
  <c r="AJ76" i="20"/>
  <c r="AH76" i="20"/>
  <c r="AG76" i="20"/>
  <c r="AF76" i="20"/>
  <c r="AE76" i="20"/>
  <c r="Z76" i="20"/>
  <c r="Y76" i="20"/>
  <c r="X76" i="20"/>
  <c r="W76" i="20"/>
  <c r="V76" i="20"/>
  <c r="U76" i="20"/>
  <c r="T76" i="20"/>
  <c r="S76" i="20"/>
  <c r="R76" i="20"/>
  <c r="N76" i="20"/>
  <c r="M76" i="20"/>
  <c r="L76" i="20"/>
  <c r="K76" i="20"/>
  <c r="J76" i="20"/>
  <c r="I76" i="20"/>
  <c r="H76" i="20"/>
  <c r="G76" i="20"/>
  <c r="F76" i="20"/>
  <c r="E76" i="20"/>
  <c r="C76" i="20"/>
  <c r="B76" i="20"/>
  <c r="A76" i="20"/>
  <c r="AJ72" i="20"/>
  <c r="AH72" i="20"/>
  <c r="AG72" i="20"/>
  <c r="AF72" i="20"/>
  <c r="AE72" i="20"/>
  <c r="Z72" i="20"/>
  <c r="Y72" i="20"/>
  <c r="X72" i="20"/>
  <c r="W72" i="20"/>
  <c r="V72" i="20"/>
  <c r="U72" i="20"/>
  <c r="T72" i="20"/>
  <c r="S72" i="20"/>
  <c r="R72" i="20"/>
  <c r="N72" i="20"/>
  <c r="M72" i="20"/>
  <c r="L72" i="20"/>
  <c r="K72" i="20"/>
  <c r="J72" i="20"/>
  <c r="I72" i="20"/>
  <c r="H72" i="20"/>
  <c r="G72" i="20"/>
  <c r="F72" i="20"/>
  <c r="E72" i="20"/>
  <c r="C72" i="20"/>
  <c r="B72" i="20"/>
  <c r="A72" i="20"/>
  <c r="AJ75" i="20"/>
  <c r="AH75" i="20"/>
  <c r="AG75" i="20"/>
  <c r="AF75" i="20"/>
  <c r="AE75" i="20"/>
  <c r="Z75" i="20"/>
  <c r="Y75" i="20"/>
  <c r="X75" i="20"/>
  <c r="W75" i="20"/>
  <c r="V75" i="20"/>
  <c r="U75" i="20"/>
  <c r="T75" i="20"/>
  <c r="S75" i="20"/>
  <c r="R75" i="20"/>
  <c r="N75" i="20"/>
  <c r="M75" i="20"/>
  <c r="L75" i="20"/>
  <c r="K75" i="20"/>
  <c r="J75" i="20"/>
  <c r="I75" i="20"/>
  <c r="H75" i="20"/>
  <c r="G75" i="20"/>
  <c r="F75" i="20"/>
  <c r="E75" i="20"/>
  <c r="C75" i="20"/>
  <c r="B75" i="20"/>
  <c r="A75" i="20"/>
  <c r="AJ74" i="20"/>
  <c r="AH74" i="20"/>
  <c r="AG74" i="20"/>
  <c r="AF74" i="20"/>
  <c r="AE74" i="20"/>
  <c r="Z74" i="20"/>
  <c r="Y74" i="20"/>
  <c r="X74" i="20"/>
  <c r="W74" i="20"/>
  <c r="V74" i="20"/>
  <c r="U74" i="20"/>
  <c r="T74" i="20"/>
  <c r="S74" i="20"/>
  <c r="R74" i="20"/>
  <c r="N74" i="20"/>
  <c r="M74" i="20"/>
  <c r="L74" i="20"/>
  <c r="K74" i="20"/>
  <c r="J74" i="20"/>
  <c r="I74" i="20"/>
  <c r="H74" i="20"/>
  <c r="G74" i="20"/>
  <c r="F74" i="20"/>
  <c r="E74" i="20"/>
  <c r="C74" i="20"/>
  <c r="B74" i="20"/>
  <c r="A74" i="20"/>
  <c r="AJ73" i="20"/>
  <c r="AH73" i="20"/>
  <c r="AG73" i="20"/>
  <c r="AF73" i="20"/>
  <c r="AE73" i="20"/>
  <c r="Z73" i="20"/>
  <c r="Y73" i="20"/>
  <c r="X73" i="20"/>
  <c r="W73" i="20"/>
  <c r="V73" i="20"/>
  <c r="U73" i="20"/>
  <c r="T73" i="20"/>
  <c r="S73" i="20"/>
  <c r="R73" i="20"/>
  <c r="N73" i="20"/>
  <c r="M73" i="20"/>
  <c r="L73" i="20"/>
  <c r="K73" i="20"/>
  <c r="J73" i="20"/>
  <c r="I73" i="20"/>
  <c r="H73" i="20"/>
  <c r="G73" i="20"/>
  <c r="F73" i="20"/>
  <c r="E73" i="20"/>
  <c r="C73" i="20"/>
  <c r="B73" i="20"/>
  <c r="A73" i="20"/>
  <c r="E2" i="20"/>
  <c r="M39" i="20"/>
  <c r="M38" i="20"/>
  <c r="AJ48" i="20"/>
  <c r="AH48" i="20"/>
  <c r="AG48" i="20"/>
  <c r="AF48" i="20"/>
  <c r="AE48" i="20"/>
  <c r="Z48" i="20"/>
  <c r="Y48" i="20"/>
  <c r="X48" i="20"/>
  <c r="W48" i="20"/>
  <c r="V48" i="20"/>
  <c r="U48" i="20"/>
  <c r="T48" i="20"/>
  <c r="S48" i="20"/>
  <c r="R48" i="20"/>
  <c r="N48" i="20"/>
  <c r="M48" i="20"/>
  <c r="L48" i="20"/>
  <c r="K48" i="20"/>
  <c r="J48" i="20"/>
  <c r="I48" i="20"/>
  <c r="H48" i="20"/>
  <c r="G48" i="20"/>
  <c r="F48" i="20"/>
  <c r="E48" i="20"/>
  <c r="C48" i="20"/>
  <c r="B48" i="20"/>
  <c r="A48" i="20"/>
  <c r="AJ47" i="20"/>
  <c r="AH47" i="20"/>
  <c r="AG47" i="20"/>
  <c r="AF47" i="20"/>
  <c r="AE47" i="20"/>
  <c r="Z47" i="20"/>
  <c r="Y47" i="20"/>
  <c r="X47" i="20"/>
  <c r="W47" i="20"/>
  <c r="V47" i="20"/>
  <c r="U47" i="20"/>
  <c r="T47" i="20"/>
  <c r="S47" i="20"/>
  <c r="R47" i="20"/>
  <c r="N47" i="20"/>
  <c r="M47" i="20"/>
  <c r="L47" i="20"/>
  <c r="K47" i="20"/>
  <c r="J47" i="20"/>
  <c r="I47" i="20"/>
  <c r="H47" i="20"/>
  <c r="G47" i="20"/>
  <c r="F47" i="20"/>
  <c r="E47" i="20"/>
  <c r="C47" i="20"/>
  <c r="B47" i="20"/>
  <c r="A47" i="20"/>
  <c r="AJ46" i="20"/>
  <c r="AH46" i="20"/>
  <c r="AG46" i="20"/>
  <c r="AF46" i="20"/>
  <c r="AE46" i="20"/>
  <c r="Z46" i="20"/>
  <c r="Y46" i="20"/>
  <c r="X46" i="20"/>
  <c r="W46" i="20"/>
  <c r="V46" i="20"/>
  <c r="U46" i="20"/>
  <c r="T46" i="20"/>
  <c r="S46" i="20"/>
  <c r="R46" i="20"/>
  <c r="N46" i="20"/>
  <c r="M46" i="20"/>
  <c r="L46" i="20"/>
  <c r="K46" i="20"/>
  <c r="J46" i="20"/>
  <c r="I46" i="20"/>
  <c r="H46" i="20"/>
  <c r="G46" i="20"/>
  <c r="F46" i="20"/>
  <c r="E46" i="20"/>
  <c r="C46" i="20"/>
  <c r="B46" i="20"/>
  <c r="A46" i="20"/>
  <c r="AJ45" i="20"/>
  <c r="AH45" i="20"/>
  <c r="AG45" i="20"/>
  <c r="AF45" i="20"/>
  <c r="AE45" i="20"/>
  <c r="Z45" i="20"/>
  <c r="Y45" i="20"/>
  <c r="X45" i="20"/>
  <c r="W45" i="20"/>
  <c r="V45" i="20"/>
  <c r="U45" i="20"/>
  <c r="T45" i="20"/>
  <c r="S45" i="20"/>
  <c r="R45" i="20"/>
  <c r="N45" i="20"/>
  <c r="M45" i="20"/>
  <c r="L45" i="20"/>
  <c r="K45" i="20"/>
  <c r="J45" i="20"/>
  <c r="I45" i="20"/>
  <c r="H45" i="20"/>
  <c r="G45" i="20"/>
  <c r="F45" i="20"/>
  <c r="E45" i="20"/>
  <c r="C45" i="20"/>
  <c r="B45" i="20"/>
  <c r="A45" i="20"/>
  <c r="AJ44" i="20"/>
  <c r="AH44" i="20"/>
  <c r="AG44" i="20"/>
  <c r="AF44" i="20"/>
  <c r="AE44" i="20"/>
  <c r="Z44" i="20"/>
  <c r="Y44" i="20"/>
  <c r="X44" i="20"/>
  <c r="W44" i="20"/>
  <c r="V44" i="20"/>
  <c r="U44" i="20"/>
  <c r="T44" i="20"/>
  <c r="S44" i="20"/>
  <c r="R44" i="20"/>
  <c r="N44" i="20"/>
  <c r="M44" i="20"/>
  <c r="L44" i="20"/>
  <c r="K44" i="20"/>
  <c r="J44" i="20"/>
  <c r="I44" i="20"/>
  <c r="H44" i="20"/>
  <c r="G44" i="20"/>
  <c r="F44" i="20"/>
  <c r="E44" i="20"/>
  <c r="C44" i="20"/>
  <c r="B44" i="20"/>
  <c r="A44" i="20"/>
  <c r="AH39" i="20"/>
  <c r="AG39" i="20"/>
  <c r="AF39" i="20"/>
  <c r="AE39" i="20"/>
  <c r="Z39" i="20"/>
  <c r="Y39" i="20"/>
  <c r="X39" i="20"/>
  <c r="W39" i="20"/>
  <c r="V39" i="20"/>
  <c r="U39" i="20"/>
  <c r="T39" i="20"/>
  <c r="S39" i="20"/>
  <c r="R39" i="20"/>
  <c r="N39" i="20"/>
  <c r="L39" i="20"/>
  <c r="K39" i="20"/>
  <c r="J39" i="20"/>
  <c r="I39" i="20"/>
  <c r="H39" i="20"/>
  <c r="G39" i="20"/>
  <c r="F39" i="20"/>
  <c r="E39" i="20"/>
  <c r="C39" i="20"/>
  <c r="B39" i="20"/>
  <c r="A39" i="20"/>
  <c r="AH38" i="20"/>
  <c r="AG38" i="20"/>
  <c r="AF38" i="20"/>
  <c r="AE38" i="20"/>
  <c r="Z38" i="20"/>
  <c r="Y38" i="20"/>
  <c r="X38" i="20"/>
  <c r="W38" i="20"/>
  <c r="V38" i="20"/>
  <c r="U38" i="20"/>
  <c r="T38" i="20"/>
  <c r="S38" i="20"/>
  <c r="R38" i="20"/>
  <c r="N38" i="20"/>
  <c r="L38" i="20"/>
  <c r="K38" i="20"/>
  <c r="J38" i="20"/>
  <c r="I38" i="20"/>
  <c r="H38" i="20"/>
  <c r="G38" i="20"/>
  <c r="F38" i="20"/>
  <c r="E38" i="20"/>
  <c r="C38" i="20"/>
  <c r="B38" i="20"/>
  <c r="A38" i="20"/>
  <c r="AJ68" i="20"/>
  <c r="AH68" i="20"/>
  <c r="AG68" i="20"/>
  <c r="AF68" i="20"/>
  <c r="AE68" i="20"/>
  <c r="Z68" i="20"/>
  <c r="Y68" i="20"/>
  <c r="X68" i="20"/>
  <c r="W68" i="20"/>
  <c r="V68" i="20"/>
  <c r="U68" i="20"/>
  <c r="T68" i="20"/>
  <c r="S68" i="20"/>
  <c r="R68" i="20"/>
  <c r="N68" i="20"/>
  <c r="M68" i="20"/>
  <c r="L68" i="20"/>
  <c r="K68" i="20"/>
  <c r="J68" i="20"/>
  <c r="I68" i="20"/>
  <c r="H68" i="20"/>
  <c r="G68" i="20"/>
  <c r="F68" i="20"/>
  <c r="E68" i="20"/>
  <c r="C68" i="20"/>
  <c r="B68" i="20"/>
  <c r="A68" i="20"/>
  <c r="AJ42" i="20"/>
  <c r="AH42" i="20"/>
  <c r="AG42" i="20"/>
  <c r="AF42" i="20"/>
  <c r="AE42" i="20"/>
  <c r="Z42" i="20"/>
  <c r="Y42" i="20"/>
  <c r="X42" i="20"/>
  <c r="W42" i="20"/>
  <c r="V42" i="20"/>
  <c r="U42" i="20"/>
  <c r="T42" i="20"/>
  <c r="S42" i="20"/>
  <c r="R42" i="20"/>
  <c r="N42" i="20"/>
  <c r="M42" i="20"/>
  <c r="L42" i="20"/>
  <c r="K42" i="20"/>
  <c r="J42" i="20"/>
  <c r="I42" i="20"/>
  <c r="H42" i="20"/>
  <c r="G42" i="20"/>
  <c r="F42" i="20"/>
  <c r="E42" i="20"/>
  <c r="C42" i="20"/>
  <c r="B42" i="20"/>
  <c r="A42" i="20"/>
  <c r="AJ23" i="20"/>
  <c r="AH23" i="20"/>
  <c r="AG23" i="20"/>
  <c r="AF23" i="20"/>
  <c r="AE23" i="20"/>
  <c r="Z23" i="20"/>
  <c r="Y23" i="20"/>
  <c r="X23" i="20"/>
  <c r="W23" i="20"/>
  <c r="V23" i="20"/>
  <c r="U23" i="20"/>
  <c r="T23" i="20"/>
  <c r="S23" i="20"/>
  <c r="R23" i="20"/>
  <c r="N23" i="20"/>
  <c r="M23" i="20"/>
  <c r="L23" i="20"/>
  <c r="K23" i="20"/>
  <c r="J23" i="20"/>
  <c r="I23" i="20"/>
  <c r="H23" i="20"/>
  <c r="G23" i="20"/>
  <c r="F23" i="20"/>
  <c r="E23" i="20"/>
  <c r="C23" i="20"/>
  <c r="B23" i="20"/>
  <c r="A23" i="20"/>
  <c r="AJ41" i="20"/>
  <c r="AH41" i="20"/>
  <c r="AG41" i="20"/>
  <c r="AF41" i="20"/>
  <c r="AE41" i="20"/>
  <c r="Z41" i="20"/>
  <c r="Y41" i="20"/>
  <c r="X41" i="20"/>
  <c r="W41" i="20"/>
  <c r="V41" i="20"/>
  <c r="U41" i="20"/>
  <c r="T41" i="20"/>
  <c r="S41" i="20"/>
  <c r="R41" i="20"/>
  <c r="N41" i="20"/>
  <c r="M41" i="20"/>
  <c r="L41" i="20"/>
  <c r="K41" i="20"/>
  <c r="J41" i="20"/>
  <c r="I41" i="20"/>
  <c r="H41" i="20"/>
  <c r="G41" i="20"/>
  <c r="F41" i="20"/>
  <c r="E41" i="20"/>
  <c r="C41" i="20"/>
  <c r="B41" i="20"/>
  <c r="A41" i="20"/>
  <c r="AJ53" i="20"/>
  <c r="AH53" i="20"/>
  <c r="AG53" i="20"/>
  <c r="AF53" i="20"/>
  <c r="AE53" i="20"/>
  <c r="Z53" i="20"/>
  <c r="Y53" i="20"/>
  <c r="X53" i="20"/>
  <c r="W53" i="20"/>
  <c r="V53" i="20"/>
  <c r="U53" i="20"/>
  <c r="T53" i="20"/>
  <c r="S53" i="20"/>
  <c r="R53" i="20"/>
  <c r="N53" i="20"/>
  <c r="M53" i="20"/>
  <c r="L53" i="20"/>
  <c r="K53" i="20"/>
  <c r="J53" i="20"/>
  <c r="I53" i="20"/>
  <c r="H53" i="20"/>
  <c r="G53" i="20"/>
  <c r="F53" i="20"/>
  <c r="E53" i="20"/>
  <c r="C53" i="20"/>
  <c r="B53" i="20"/>
  <c r="A53" i="20"/>
  <c r="AJ110" i="20"/>
  <c r="AH110" i="20"/>
  <c r="AG110" i="20"/>
  <c r="AF110" i="20"/>
  <c r="AE110" i="20"/>
  <c r="Z110" i="20"/>
  <c r="Y110" i="20"/>
  <c r="X110" i="20"/>
  <c r="W110" i="20"/>
  <c r="V110" i="20"/>
  <c r="U110" i="20"/>
  <c r="T110" i="20"/>
  <c r="S110" i="20"/>
  <c r="R110" i="20"/>
  <c r="N110" i="20"/>
  <c r="M110" i="20"/>
  <c r="L110" i="20"/>
  <c r="K110" i="20"/>
  <c r="J110" i="20"/>
  <c r="I110" i="20"/>
  <c r="H110" i="20"/>
  <c r="G110" i="20"/>
  <c r="F110" i="20"/>
  <c r="E110" i="20"/>
  <c r="C110" i="20"/>
  <c r="B110" i="20"/>
  <c r="A110" i="20"/>
  <c r="AJ109" i="20"/>
  <c r="AH109" i="20"/>
  <c r="AG109" i="20"/>
  <c r="AF109" i="20"/>
  <c r="AE109" i="20"/>
  <c r="Z109" i="20"/>
  <c r="Y109" i="20"/>
  <c r="X109" i="20"/>
  <c r="W109" i="20"/>
  <c r="V109" i="20"/>
  <c r="U109" i="20"/>
  <c r="T109" i="20"/>
  <c r="S109" i="20"/>
  <c r="R109" i="20"/>
  <c r="N109" i="20"/>
  <c r="M109" i="20"/>
  <c r="L109" i="20"/>
  <c r="K109" i="20"/>
  <c r="J109" i="20"/>
  <c r="I109" i="20"/>
  <c r="H109" i="20"/>
  <c r="G109" i="20"/>
  <c r="F109" i="20"/>
  <c r="E109" i="20"/>
  <c r="C109" i="20"/>
  <c r="B109" i="20"/>
  <c r="A109" i="20"/>
  <c r="AJ130" i="20"/>
  <c r="AH130" i="20"/>
  <c r="AG130" i="20"/>
  <c r="AF130" i="20"/>
  <c r="AE130" i="20"/>
  <c r="Z130" i="20"/>
  <c r="Y130" i="20"/>
  <c r="X130" i="20"/>
  <c r="W130" i="20"/>
  <c r="V130" i="20"/>
  <c r="U130" i="20"/>
  <c r="T130" i="20"/>
  <c r="S130" i="20"/>
  <c r="R130" i="20"/>
  <c r="N130" i="20"/>
  <c r="M130" i="20"/>
  <c r="L130" i="20"/>
  <c r="K130" i="20"/>
  <c r="J130" i="20"/>
  <c r="I130" i="20"/>
  <c r="H130" i="20"/>
  <c r="G130" i="20"/>
  <c r="F130" i="20"/>
  <c r="E130" i="20"/>
  <c r="C130" i="20"/>
  <c r="B130" i="20"/>
  <c r="A130" i="20"/>
  <c r="AJ67" i="20"/>
  <c r="AI67" i="20"/>
  <c r="AH67" i="20"/>
  <c r="AG67" i="20"/>
  <c r="AF67" i="20"/>
  <c r="AE67" i="20"/>
  <c r="Z67" i="20"/>
  <c r="Y67" i="20"/>
  <c r="X67" i="20"/>
  <c r="W67" i="20"/>
  <c r="V67" i="20"/>
  <c r="U67" i="20"/>
  <c r="T67" i="20"/>
  <c r="S67" i="20"/>
  <c r="R67" i="20"/>
  <c r="N67" i="20"/>
  <c r="M67" i="20"/>
  <c r="L67" i="20"/>
  <c r="K67" i="20"/>
  <c r="J67" i="20"/>
  <c r="I67" i="20"/>
  <c r="H67" i="20"/>
  <c r="G67" i="20"/>
  <c r="F67" i="20"/>
  <c r="E67" i="20"/>
  <c r="C67" i="20"/>
  <c r="B67" i="20"/>
  <c r="A67" i="20"/>
  <c r="AJ66" i="20"/>
  <c r="AH66" i="20"/>
  <c r="AG66" i="20"/>
  <c r="AF66" i="20"/>
  <c r="AE66" i="20"/>
  <c r="Z66" i="20"/>
  <c r="Y66" i="20"/>
  <c r="X66" i="20"/>
  <c r="W66" i="20"/>
  <c r="V66" i="20"/>
  <c r="U66" i="20"/>
  <c r="T66" i="20"/>
  <c r="S66" i="20"/>
  <c r="R66" i="20"/>
  <c r="N66" i="20"/>
  <c r="M66" i="20"/>
  <c r="L66" i="20"/>
  <c r="K66" i="20"/>
  <c r="J66" i="20"/>
  <c r="I66" i="20"/>
  <c r="H66" i="20"/>
  <c r="G66" i="20"/>
  <c r="F66" i="20"/>
  <c r="E66" i="20"/>
  <c r="C66" i="20"/>
  <c r="B66" i="20"/>
  <c r="A66" i="20"/>
  <c r="AJ127" i="20"/>
  <c r="AI127" i="20"/>
  <c r="AH127" i="20"/>
  <c r="AG127" i="20"/>
  <c r="AF127" i="20"/>
  <c r="AE127" i="20"/>
  <c r="Z127" i="20"/>
  <c r="Y127" i="20"/>
  <c r="X127" i="20"/>
  <c r="W127" i="20"/>
  <c r="V127" i="20"/>
  <c r="U127" i="20"/>
  <c r="T127" i="20"/>
  <c r="S127" i="20"/>
  <c r="R127" i="20"/>
  <c r="N127" i="20"/>
  <c r="M127" i="20"/>
  <c r="L127" i="20"/>
  <c r="K127" i="20"/>
  <c r="J127" i="20"/>
  <c r="I127" i="20"/>
  <c r="H127" i="20"/>
  <c r="G127" i="20"/>
  <c r="F127" i="20"/>
  <c r="E127" i="20"/>
  <c r="C127" i="20"/>
  <c r="B127" i="20"/>
  <c r="A127" i="20"/>
  <c r="AJ65" i="20"/>
  <c r="AH65" i="20"/>
  <c r="AG65" i="20"/>
  <c r="AF65" i="20"/>
  <c r="AE65" i="20"/>
  <c r="Z65" i="20"/>
  <c r="Y65" i="20"/>
  <c r="X65" i="20"/>
  <c r="W65" i="20"/>
  <c r="V65" i="20"/>
  <c r="U65" i="20"/>
  <c r="T65" i="20"/>
  <c r="S65" i="20"/>
  <c r="R65" i="20"/>
  <c r="N65" i="20"/>
  <c r="M65" i="20"/>
  <c r="L65" i="20"/>
  <c r="K65" i="20"/>
  <c r="J65" i="20"/>
  <c r="I65" i="20"/>
  <c r="H65" i="20"/>
  <c r="G65" i="20"/>
  <c r="F65" i="20"/>
  <c r="E65" i="20"/>
  <c r="C65" i="20"/>
  <c r="B65" i="20"/>
  <c r="A65" i="20"/>
  <c r="AJ14" i="20"/>
  <c r="AH14" i="20"/>
  <c r="AG14" i="20"/>
  <c r="AF14" i="20"/>
  <c r="AE14" i="20"/>
  <c r="AM14" i="20" s="1"/>
  <c r="Z14" i="20"/>
  <c r="Y14" i="20"/>
  <c r="X14" i="20"/>
  <c r="W14" i="20"/>
  <c r="V14" i="20"/>
  <c r="U14" i="20"/>
  <c r="T14" i="20"/>
  <c r="S14" i="20"/>
  <c r="R14" i="20"/>
  <c r="N14" i="20"/>
  <c r="M14" i="20"/>
  <c r="L14" i="20"/>
  <c r="K14" i="20"/>
  <c r="J14" i="20"/>
  <c r="I14" i="20"/>
  <c r="H14" i="20"/>
  <c r="G14" i="20"/>
  <c r="F14" i="20"/>
  <c r="E14" i="20"/>
  <c r="C14" i="20"/>
  <c r="B14" i="20"/>
  <c r="A14" i="20"/>
  <c r="AJ98" i="20"/>
  <c r="AH98" i="20"/>
  <c r="AG98" i="20"/>
  <c r="AF98" i="20"/>
  <c r="AE98" i="20"/>
  <c r="Z98" i="20"/>
  <c r="Y98" i="20"/>
  <c r="X98" i="20"/>
  <c r="W98" i="20"/>
  <c r="V98" i="20"/>
  <c r="U98" i="20"/>
  <c r="T98" i="20"/>
  <c r="S98" i="20"/>
  <c r="R98" i="20"/>
  <c r="N98" i="20"/>
  <c r="M98" i="20"/>
  <c r="L98" i="20"/>
  <c r="K98" i="20"/>
  <c r="J98" i="20"/>
  <c r="I98" i="20"/>
  <c r="H98" i="20"/>
  <c r="G98" i="20"/>
  <c r="F98" i="20"/>
  <c r="E98" i="20"/>
  <c r="C98" i="20"/>
  <c r="B98" i="20"/>
  <c r="A98" i="20"/>
  <c r="AJ97" i="20"/>
  <c r="AH97" i="20"/>
  <c r="AG97" i="20"/>
  <c r="AF97" i="20"/>
  <c r="AE97" i="20"/>
  <c r="Z97" i="20"/>
  <c r="Y97" i="20"/>
  <c r="X97" i="20"/>
  <c r="W97" i="20"/>
  <c r="V97" i="20"/>
  <c r="U97" i="20"/>
  <c r="T97" i="20"/>
  <c r="S97" i="20"/>
  <c r="R97" i="20"/>
  <c r="N97" i="20"/>
  <c r="M97" i="20"/>
  <c r="L97" i="20"/>
  <c r="K97" i="20"/>
  <c r="J97" i="20"/>
  <c r="I97" i="20"/>
  <c r="H97" i="20"/>
  <c r="G97" i="20"/>
  <c r="F97" i="20"/>
  <c r="E97" i="20"/>
  <c r="C97" i="20"/>
  <c r="B97" i="20"/>
  <c r="A97" i="20"/>
  <c r="AJ125" i="20"/>
  <c r="AH125" i="20"/>
  <c r="AG125" i="20"/>
  <c r="AF125" i="20"/>
  <c r="AE125" i="20"/>
  <c r="Z125" i="20"/>
  <c r="Y125" i="20"/>
  <c r="X125" i="20"/>
  <c r="W125" i="20"/>
  <c r="V125" i="20"/>
  <c r="U125" i="20"/>
  <c r="T125" i="20"/>
  <c r="S125" i="20"/>
  <c r="R125" i="20"/>
  <c r="N125" i="20"/>
  <c r="M125" i="20"/>
  <c r="L125" i="20"/>
  <c r="K125" i="20"/>
  <c r="J125" i="20"/>
  <c r="I125" i="20"/>
  <c r="H125" i="20"/>
  <c r="G125" i="20"/>
  <c r="F125" i="20"/>
  <c r="E125" i="20"/>
  <c r="C125" i="20"/>
  <c r="B125" i="20"/>
  <c r="A125" i="20"/>
  <c r="AJ12" i="20"/>
  <c r="AH12" i="20"/>
  <c r="AG12" i="20"/>
  <c r="AF12" i="20"/>
  <c r="AE12" i="20"/>
  <c r="Z12" i="20"/>
  <c r="Y12" i="20"/>
  <c r="X12" i="20"/>
  <c r="W12" i="20"/>
  <c r="V12" i="20"/>
  <c r="U12" i="20"/>
  <c r="T12" i="20"/>
  <c r="S12" i="20"/>
  <c r="R12" i="20"/>
  <c r="N12" i="20"/>
  <c r="M12" i="20"/>
  <c r="L12" i="20"/>
  <c r="K12" i="20"/>
  <c r="J12" i="20"/>
  <c r="I12" i="20"/>
  <c r="H12" i="20"/>
  <c r="G12" i="20"/>
  <c r="F12" i="20"/>
  <c r="E12" i="20"/>
  <c r="C12" i="20"/>
  <c r="B12" i="20"/>
  <c r="A12" i="20"/>
  <c r="AJ31" i="20"/>
  <c r="AH31" i="20"/>
  <c r="AG31" i="20"/>
  <c r="AF31" i="20"/>
  <c r="AE31" i="20"/>
  <c r="Z31" i="20"/>
  <c r="Y31" i="20"/>
  <c r="X31" i="20"/>
  <c r="W31" i="20"/>
  <c r="V31" i="20"/>
  <c r="U31" i="20"/>
  <c r="T31" i="20"/>
  <c r="S31" i="20"/>
  <c r="R31" i="20"/>
  <c r="N31" i="20"/>
  <c r="M31" i="20"/>
  <c r="L31" i="20"/>
  <c r="K31" i="20"/>
  <c r="J31" i="20"/>
  <c r="I31" i="20"/>
  <c r="H31" i="20"/>
  <c r="G31" i="20"/>
  <c r="F31" i="20"/>
  <c r="E31" i="20"/>
  <c r="C31" i="20"/>
  <c r="B31" i="20"/>
  <c r="A31" i="20"/>
  <c r="AJ108" i="20"/>
  <c r="AH108" i="20"/>
  <c r="AG108" i="20"/>
  <c r="AF108" i="20"/>
  <c r="AE108" i="20"/>
  <c r="Z108" i="20"/>
  <c r="Y108" i="20"/>
  <c r="X108" i="20"/>
  <c r="W108" i="20"/>
  <c r="V108" i="20"/>
  <c r="U108" i="20"/>
  <c r="T108" i="20"/>
  <c r="S108" i="20"/>
  <c r="R108" i="20"/>
  <c r="N108" i="20"/>
  <c r="M108" i="20"/>
  <c r="L108" i="20"/>
  <c r="K108" i="20"/>
  <c r="J108" i="20"/>
  <c r="I108" i="20"/>
  <c r="H108" i="20"/>
  <c r="G108" i="20"/>
  <c r="F108" i="20"/>
  <c r="E108" i="20"/>
  <c r="C108" i="20"/>
  <c r="B108" i="20"/>
  <c r="A108" i="20"/>
  <c r="AJ81" i="20"/>
  <c r="AH81" i="20"/>
  <c r="AG81" i="20"/>
  <c r="AF81" i="20"/>
  <c r="AE81" i="20"/>
  <c r="Z81" i="20"/>
  <c r="Y81" i="20"/>
  <c r="X81" i="20"/>
  <c r="W81" i="20"/>
  <c r="V81" i="20"/>
  <c r="U81" i="20"/>
  <c r="T81" i="20"/>
  <c r="S81" i="20"/>
  <c r="R81" i="20"/>
  <c r="N81" i="20"/>
  <c r="M81" i="20"/>
  <c r="L81" i="20"/>
  <c r="K81" i="20"/>
  <c r="J81" i="20"/>
  <c r="I81" i="20"/>
  <c r="H81" i="20"/>
  <c r="G81" i="20"/>
  <c r="F81" i="20"/>
  <c r="E81" i="20"/>
  <c r="C81" i="20"/>
  <c r="B81" i="20"/>
  <c r="A81" i="20"/>
  <c r="AJ107" i="20"/>
  <c r="AH107" i="20"/>
  <c r="AG107" i="20"/>
  <c r="AF107" i="20"/>
  <c r="AE107" i="20"/>
  <c r="Z107" i="20"/>
  <c r="Y107" i="20"/>
  <c r="X107" i="20"/>
  <c r="W107" i="20"/>
  <c r="V107" i="20"/>
  <c r="U107" i="20"/>
  <c r="T107" i="20"/>
  <c r="S107" i="20"/>
  <c r="R107" i="20"/>
  <c r="N107" i="20"/>
  <c r="M107" i="20"/>
  <c r="L107" i="20"/>
  <c r="K107" i="20"/>
  <c r="J107" i="20"/>
  <c r="I107" i="20"/>
  <c r="H107" i="20"/>
  <c r="G107" i="20"/>
  <c r="F107" i="20"/>
  <c r="E107" i="20"/>
  <c r="C107" i="20"/>
  <c r="B107" i="20"/>
  <c r="A107" i="20"/>
  <c r="AJ55" i="20"/>
  <c r="AH55" i="20"/>
  <c r="AG55" i="20"/>
  <c r="AF55" i="20"/>
  <c r="AE55" i="20"/>
  <c r="Z55" i="20"/>
  <c r="Y55" i="20"/>
  <c r="X55" i="20"/>
  <c r="W55" i="20"/>
  <c r="V55" i="20"/>
  <c r="U55" i="20"/>
  <c r="T55" i="20"/>
  <c r="S55" i="20"/>
  <c r="R55" i="20"/>
  <c r="N55" i="20"/>
  <c r="M55" i="20"/>
  <c r="L55" i="20"/>
  <c r="K55" i="20"/>
  <c r="J55" i="20"/>
  <c r="I55" i="20"/>
  <c r="H55" i="20"/>
  <c r="G55" i="20"/>
  <c r="F55" i="20"/>
  <c r="E55" i="20"/>
  <c r="C55" i="20"/>
  <c r="B55" i="20"/>
  <c r="A55" i="20"/>
  <c r="AJ106" i="20"/>
  <c r="AH106" i="20"/>
  <c r="AG106" i="20"/>
  <c r="AF106" i="20"/>
  <c r="AE106" i="20"/>
  <c r="Z106" i="20"/>
  <c r="Y106" i="20"/>
  <c r="X106" i="20"/>
  <c r="W106" i="20"/>
  <c r="V106" i="20"/>
  <c r="U106" i="20"/>
  <c r="T106" i="20"/>
  <c r="S106" i="20"/>
  <c r="R106" i="20"/>
  <c r="N106" i="20"/>
  <c r="M106" i="20"/>
  <c r="L106" i="20"/>
  <c r="K106" i="20"/>
  <c r="J106" i="20"/>
  <c r="I106" i="20"/>
  <c r="H106" i="20"/>
  <c r="G106" i="20"/>
  <c r="F106" i="20"/>
  <c r="E106" i="20"/>
  <c r="C106" i="20"/>
  <c r="B106" i="20"/>
  <c r="A106" i="20"/>
  <c r="AJ96" i="20"/>
  <c r="AH96" i="20"/>
  <c r="AG96" i="20"/>
  <c r="AF96" i="20"/>
  <c r="AE96" i="20"/>
  <c r="Z96" i="20"/>
  <c r="Y96" i="20"/>
  <c r="X96" i="20"/>
  <c r="W96" i="20"/>
  <c r="V96" i="20"/>
  <c r="U96" i="20"/>
  <c r="T96" i="20"/>
  <c r="S96" i="20"/>
  <c r="R96" i="20"/>
  <c r="N96" i="20"/>
  <c r="M96" i="20"/>
  <c r="L96" i="20"/>
  <c r="K96" i="20"/>
  <c r="J96" i="20"/>
  <c r="I96" i="20"/>
  <c r="H96" i="20"/>
  <c r="G96" i="20"/>
  <c r="F96" i="20"/>
  <c r="E96" i="20"/>
  <c r="C96" i="20"/>
  <c r="B96" i="20"/>
  <c r="A96" i="20"/>
  <c r="AJ121" i="20"/>
  <c r="AH121" i="20"/>
  <c r="AG121" i="20"/>
  <c r="AF121" i="20"/>
  <c r="AE121" i="20"/>
  <c r="Z121" i="20"/>
  <c r="Y121" i="20"/>
  <c r="X121" i="20"/>
  <c r="W121" i="20"/>
  <c r="V121" i="20"/>
  <c r="U121" i="20"/>
  <c r="T121" i="20"/>
  <c r="S121" i="20"/>
  <c r="R121" i="20"/>
  <c r="N121" i="20"/>
  <c r="M121" i="20"/>
  <c r="L121" i="20"/>
  <c r="K121" i="20"/>
  <c r="J121" i="20"/>
  <c r="I121" i="20"/>
  <c r="H121" i="20"/>
  <c r="G121" i="20"/>
  <c r="F121" i="20"/>
  <c r="E121" i="20"/>
  <c r="C121" i="20"/>
  <c r="B121" i="20"/>
  <c r="A121" i="20"/>
  <c r="AH64" i="20"/>
  <c r="AG64" i="20"/>
  <c r="AF64" i="20"/>
  <c r="AE64" i="20"/>
  <c r="Z64" i="20"/>
  <c r="Y64" i="20"/>
  <c r="X64" i="20"/>
  <c r="W64" i="20"/>
  <c r="V64" i="20"/>
  <c r="U64" i="20"/>
  <c r="T64" i="20"/>
  <c r="S64" i="20"/>
  <c r="R64" i="20"/>
  <c r="N64" i="20"/>
  <c r="M64" i="20"/>
  <c r="L64" i="20"/>
  <c r="K64" i="20"/>
  <c r="J64" i="20"/>
  <c r="I64" i="20"/>
  <c r="H64" i="20"/>
  <c r="G64" i="20"/>
  <c r="F64" i="20"/>
  <c r="E64" i="20"/>
  <c r="C64" i="20"/>
  <c r="B64" i="20"/>
  <c r="A64" i="20"/>
  <c r="AJ4" i="20"/>
  <c r="AH4" i="20"/>
  <c r="AG4" i="20"/>
  <c r="AF4" i="20"/>
  <c r="AE4" i="20"/>
  <c r="Z4" i="20"/>
  <c r="Y4" i="20"/>
  <c r="X4" i="20"/>
  <c r="W4" i="20"/>
  <c r="V4" i="20"/>
  <c r="U4" i="20"/>
  <c r="T4" i="20"/>
  <c r="S4" i="20"/>
  <c r="R4" i="20"/>
  <c r="N4" i="20"/>
  <c r="M4" i="20"/>
  <c r="L4" i="20"/>
  <c r="K4" i="20"/>
  <c r="J4" i="20"/>
  <c r="I4" i="20"/>
  <c r="H4" i="20"/>
  <c r="G4" i="20"/>
  <c r="F4" i="20"/>
  <c r="E4" i="20"/>
  <c r="C4" i="20"/>
  <c r="B4" i="20"/>
  <c r="A4" i="20"/>
  <c r="AJ36" i="20"/>
  <c r="AH36" i="20"/>
  <c r="AG36" i="20"/>
  <c r="AF36" i="20"/>
  <c r="AE36" i="20"/>
  <c r="Z36" i="20"/>
  <c r="Y36" i="20"/>
  <c r="X36" i="20"/>
  <c r="W36" i="20"/>
  <c r="V36" i="20"/>
  <c r="U36" i="20"/>
  <c r="T36" i="20"/>
  <c r="S36" i="20"/>
  <c r="R36" i="20"/>
  <c r="N36" i="20"/>
  <c r="M36" i="20"/>
  <c r="L36" i="20"/>
  <c r="K36" i="20"/>
  <c r="J36" i="20"/>
  <c r="I36" i="20"/>
  <c r="H36" i="20"/>
  <c r="G36" i="20"/>
  <c r="F36" i="20"/>
  <c r="E36" i="20"/>
  <c r="C36" i="20"/>
  <c r="B36" i="20"/>
  <c r="A36" i="20"/>
  <c r="AJ115" i="20"/>
  <c r="AH115" i="20"/>
  <c r="AG115" i="20"/>
  <c r="AF115" i="20"/>
  <c r="AE115" i="20"/>
  <c r="Z115" i="20"/>
  <c r="Y115" i="20"/>
  <c r="X115" i="20"/>
  <c r="W115" i="20"/>
  <c r="V115" i="20"/>
  <c r="U115" i="20"/>
  <c r="T115" i="20"/>
  <c r="S115" i="20"/>
  <c r="R115" i="20"/>
  <c r="N115" i="20"/>
  <c r="M115" i="20"/>
  <c r="L115" i="20"/>
  <c r="K115" i="20"/>
  <c r="J115" i="20"/>
  <c r="I115" i="20"/>
  <c r="H115" i="20"/>
  <c r="G115" i="20"/>
  <c r="F115" i="20"/>
  <c r="E115" i="20"/>
  <c r="C115" i="20"/>
  <c r="B115" i="20"/>
  <c r="A115" i="20"/>
  <c r="AJ123" i="20"/>
  <c r="AH123" i="20"/>
  <c r="AG123" i="20"/>
  <c r="AF123" i="20"/>
  <c r="AE123" i="20"/>
  <c r="AM123" i="20" s="1"/>
  <c r="Z123" i="20"/>
  <c r="Y123" i="20"/>
  <c r="X123" i="20"/>
  <c r="W123" i="20"/>
  <c r="V123" i="20"/>
  <c r="U123" i="20"/>
  <c r="T123" i="20"/>
  <c r="S123" i="20"/>
  <c r="R123" i="20"/>
  <c r="N123" i="20"/>
  <c r="M123" i="20"/>
  <c r="L123" i="20"/>
  <c r="K123" i="20"/>
  <c r="J123" i="20"/>
  <c r="I123" i="20"/>
  <c r="H123" i="20"/>
  <c r="G123" i="20"/>
  <c r="F123" i="20"/>
  <c r="E123" i="20"/>
  <c r="C123" i="20"/>
  <c r="B123" i="20"/>
  <c r="A123" i="20"/>
  <c r="AJ11" i="20"/>
  <c r="AH11" i="20"/>
  <c r="AG11" i="20"/>
  <c r="AF11" i="20"/>
  <c r="AE11" i="20"/>
  <c r="Z11" i="20"/>
  <c r="Y11" i="20"/>
  <c r="X11" i="20"/>
  <c r="W11" i="20"/>
  <c r="V11" i="20"/>
  <c r="U11" i="20"/>
  <c r="T11" i="20"/>
  <c r="S11" i="20"/>
  <c r="R11" i="20"/>
  <c r="N11" i="20"/>
  <c r="M11" i="20"/>
  <c r="L11" i="20"/>
  <c r="K11" i="20"/>
  <c r="J11" i="20"/>
  <c r="I11" i="20"/>
  <c r="H11" i="20"/>
  <c r="G11" i="20"/>
  <c r="F11" i="20"/>
  <c r="E11" i="20"/>
  <c r="C11" i="20"/>
  <c r="B11" i="20"/>
  <c r="A11" i="20"/>
  <c r="AJ105" i="20"/>
  <c r="AH105" i="20"/>
  <c r="AG105" i="20"/>
  <c r="AF105" i="20"/>
  <c r="AE105" i="20"/>
  <c r="Z105" i="20"/>
  <c r="Y105" i="20"/>
  <c r="X105" i="20"/>
  <c r="W105" i="20"/>
  <c r="V105" i="20"/>
  <c r="U105" i="20"/>
  <c r="T105" i="20"/>
  <c r="S105" i="20"/>
  <c r="R105" i="20"/>
  <c r="N105" i="20"/>
  <c r="M105" i="20"/>
  <c r="L105" i="20"/>
  <c r="K105" i="20"/>
  <c r="J105" i="20"/>
  <c r="I105" i="20"/>
  <c r="H105" i="20"/>
  <c r="G105" i="20"/>
  <c r="F105" i="20"/>
  <c r="E105" i="20"/>
  <c r="C105" i="20"/>
  <c r="B105" i="20"/>
  <c r="A105" i="20"/>
  <c r="AJ124" i="20"/>
  <c r="AH124" i="20"/>
  <c r="AG124" i="20"/>
  <c r="AF124" i="20"/>
  <c r="AE124" i="20"/>
  <c r="Z124" i="20"/>
  <c r="Y124" i="20"/>
  <c r="X124" i="20"/>
  <c r="W124" i="20"/>
  <c r="V124" i="20"/>
  <c r="U124" i="20"/>
  <c r="T124" i="20"/>
  <c r="S124" i="20"/>
  <c r="R124" i="20"/>
  <c r="N124" i="20"/>
  <c r="M124" i="20"/>
  <c r="L124" i="20"/>
  <c r="K124" i="20"/>
  <c r="J124" i="20"/>
  <c r="I124" i="20"/>
  <c r="H124" i="20"/>
  <c r="G124" i="20"/>
  <c r="F124" i="20"/>
  <c r="E124" i="20"/>
  <c r="C124" i="20"/>
  <c r="B124" i="20"/>
  <c r="A124" i="20"/>
  <c r="AJ24" i="20"/>
  <c r="AH24" i="20"/>
  <c r="AG24" i="20"/>
  <c r="AF24" i="20"/>
  <c r="AE24" i="20"/>
  <c r="Z24" i="20"/>
  <c r="Y24" i="20"/>
  <c r="X24" i="20"/>
  <c r="W24" i="20"/>
  <c r="V24" i="20"/>
  <c r="U24" i="20"/>
  <c r="T24" i="20"/>
  <c r="S24" i="20"/>
  <c r="R24" i="20"/>
  <c r="N24" i="20"/>
  <c r="M24" i="20"/>
  <c r="L24" i="20"/>
  <c r="K24" i="20"/>
  <c r="J24" i="20"/>
  <c r="I24" i="20"/>
  <c r="H24" i="20"/>
  <c r="G24" i="20"/>
  <c r="F24" i="20"/>
  <c r="E24" i="20"/>
  <c r="C24" i="20"/>
  <c r="B24" i="20"/>
  <c r="A24" i="20"/>
  <c r="AJ85" i="20"/>
  <c r="AH85" i="20"/>
  <c r="AG85" i="20"/>
  <c r="AF85" i="20"/>
  <c r="AE85" i="20"/>
  <c r="Z85" i="20"/>
  <c r="Y85" i="20"/>
  <c r="X85" i="20"/>
  <c r="W85" i="20"/>
  <c r="V85" i="20"/>
  <c r="U85" i="20"/>
  <c r="T85" i="20"/>
  <c r="S85" i="20"/>
  <c r="R85" i="20"/>
  <c r="N85" i="20"/>
  <c r="M85" i="20"/>
  <c r="L85" i="20"/>
  <c r="K85" i="20"/>
  <c r="J85" i="20"/>
  <c r="I85" i="20"/>
  <c r="H85" i="20"/>
  <c r="G85" i="20"/>
  <c r="F85" i="20"/>
  <c r="E85" i="20"/>
  <c r="C85" i="20"/>
  <c r="B85" i="20"/>
  <c r="A85" i="20"/>
  <c r="AJ95" i="20"/>
  <c r="AI95" i="20"/>
  <c r="AH95" i="20"/>
  <c r="AG95" i="20"/>
  <c r="AF95" i="20"/>
  <c r="AE95" i="20"/>
  <c r="Z95" i="20"/>
  <c r="Y95" i="20"/>
  <c r="X95" i="20"/>
  <c r="W95" i="20"/>
  <c r="V95" i="20"/>
  <c r="U95" i="20"/>
  <c r="T95" i="20"/>
  <c r="S95" i="20"/>
  <c r="R95" i="20"/>
  <c r="N95" i="20"/>
  <c r="M95" i="20"/>
  <c r="L95" i="20"/>
  <c r="K95" i="20"/>
  <c r="J95" i="20"/>
  <c r="I95" i="20"/>
  <c r="H95" i="20"/>
  <c r="G95" i="20"/>
  <c r="F95" i="20"/>
  <c r="E95" i="20"/>
  <c r="C95" i="20"/>
  <c r="B95" i="20"/>
  <c r="A95" i="20"/>
  <c r="AJ94" i="20"/>
  <c r="AH94" i="20"/>
  <c r="AG94" i="20"/>
  <c r="AF94" i="20"/>
  <c r="AE94" i="20"/>
  <c r="Z94" i="20"/>
  <c r="Y94" i="20"/>
  <c r="X94" i="20"/>
  <c r="W94" i="20"/>
  <c r="V94" i="20"/>
  <c r="U94" i="20"/>
  <c r="T94" i="20"/>
  <c r="S94" i="20"/>
  <c r="R94" i="20"/>
  <c r="N94" i="20"/>
  <c r="M94" i="20"/>
  <c r="L94" i="20"/>
  <c r="K94" i="20"/>
  <c r="J94" i="20"/>
  <c r="I94" i="20"/>
  <c r="H94" i="20"/>
  <c r="G94" i="20"/>
  <c r="F94" i="20"/>
  <c r="E94" i="20"/>
  <c r="C94" i="20"/>
  <c r="B94" i="20"/>
  <c r="A94" i="20"/>
  <c r="AJ93" i="20"/>
  <c r="AH93" i="20"/>
  <c r="AG93" i="20"/>
  <c r="AF93" i="20"/>
  <c r="AE93" i="20"/>
  <c r="Z93" i="20"/>
  <c r="Y93" i="20"/>
  <c r="X93" i="20"/>
  <c r="W93" i="20"/>
  <c r="V93" i="20"/>
  <c r="U93" i="20"/>
  <c r="T93" i="20"/>
  <c r="S93" i="20"/>
  <c r="R93" i="20"/>
  <c r="N93" i="20"/>
  <c r="M93" i="20"/>
  <c r="L93" i="20"/>
  <c r="K93" i="20"/>
  <c r="J93" i="20"/>
  <c r="I93" i="20"/>
  <c r="H93" i="20"/>
  <c r="G93" i="20"/>
  <c r="F93" i="20"/>
  <c r="E93" i="20"/>
  <c r="C93" i="20"/>
  <c r="B93" i="20"/>
  <c r="A93" i="20"/>
  <c r="AJ84" i="20"/>
  <c r="AH84" i="20"/>
  <c r="AG84" i="20"/>
  <c r="AF84" i="20"/>
  <c r="AE84" i="20"/>
  <c r="Z84" i="20"/>
  <c r="Y84" i="20"/>
  <c r="X84" i="20"/>
  <c r="W84" i="20"/>
  <c r="V84" i="20"/>
  <c r="U84" i="20"/>
  <c r="T84" i="20"/>
  <c r="S84" i="20"/>
  <c r="R84" i="20"/>
  <c r="N84" i="20"/>
  <c r="M84" i="20"/>
  <c r="L84" i="20"/>
  <c r="K84" i="20"/>
  <c r="J84" i="20"/>
  <c r="I84" i="20"/>
  <c r="H84" i="20"/>
  <c r="G84" i="20"/>
  <c r="F84" i="20"/>
  <c r="E84" i="20"/>
  <c r="C84" i="20"/>
  <c r="B84" i="20"/>
  <c r="A84" i="20"/>
  <c r="AJ30" i="20"/>
  <c r="AH30" i="20"/>
  <c r="AG30" i="20"/>
  <c r="AF30" i="20"/>
  <c r="AE30" i="20"/>
  <c r="Z30" i="20"/>
  <c r="Y30" i="20"/>
  <c r="X30" i="20"/>
  <c r="W30" i="20"/>
  <c r="V30" i="20"/>
  <c r="U30" i="20"/>
  <c r="T30" i="20"/>
  <c r="S30" i="20"/>
  <c r="R30" i="20"/>
  <c r="N30" i="20"/>
  <c r="M30" i="20"/>
  <c r="L30" i="20"/>
  <c r="K30" i="20"/>
  <c r="J30" i="20"/>
  <c r="I30" i="20"/>
  <c r="H30" i="20"/>
  <c r="G30" i="20"/>
  <c r="F30" i="20"/>
  <c r="E30" i="20"/>
  <c r="C30" i="20"/>
  <c r="B30" i="20"/>
  <c r="A30" i="20"/>
  <c r="AJ28" i="20"/>
  <c r="AH28" i="20"/>
  <c r="AG28" i="20"/>
  <c r="AF28" i="20"/>
  <c r="AE28" i="20"/>
  <c r="Z28" i="20"/>
  <c r="Y28" i="20"/>
  <c r="X28" i="20"/>
  <c r="W28" i="20"/>
  <c r="V28" i="20"/>
  <c r="U28" i="20"/>
  <c r="T28" i="20"/>
  <c r="S28" i="20"/>
  <c r="R28" i="20"/>
  <c r="N28" i="20"/>
  <c r="M28" i="20"/>
  <c r="L28" i="20"/>
  <c r="K28" i="20"/>
  <c r="J28" i="20"/>
  <c r="I28" i="20"/>
  <c r="H28" i="20"/>
  <c r="G28" i="20"/>
  <c r="F28" i="20"/>
  <c r="E28" i="20"/>
  <c r="C28" i="20"/>
  <c r="B28" i="20"/>
  <c r="A28" i="20"/>
  <c r="AJ131" i="20"/>
  <c r="AH131" i="20"/>
  <c r="AG131" i="20"/>
  <c r="AF131" i="20"/>
  <c r="AE131" i="20"/>
  <c r="Z131" i="20"/>
  <c r="Y131" i="20"/>
  <c r="X131" i="20"/>
  <c r="W131" i="20"/>
  <c r="V131" i="20"/>
  <c r="U131" i="20"/>
  <c r="T131" i="20"/>
  <c r="S131" i="20"/>
  <c r="R131" i="20"/>
  <c r="N131" i="20"/>
  <c r="M131" i="20"/>
  <c r="L131" i="20"/>
  <c r="K131" i="20"/>
  <c r="J131" i="20"/>
  <c r="I131" i="20"/>
  <c r="H131" i="20"/>
  <c r="G131" i="20"/>
  <c r="F131" i="20"/>
  <c r="E131" i="20"/>
  <c r="C131" i="20"/>
  <c r="B131" i="20"/>
  <c r="A131" i="20"/>
  <c r="AJ126" i="20"/>
  <c r="AH126" i="20"/>
  <c r="AG126" i="20"/>
  <c r="AF126" i="20"/>
  <c r="AE126" i="20"/>
  <c r="AM126" i="20" s="1"/>
  <c r="Z126" i="20"/>
  <c r="Y126" i="20"/>
  <c r="X126" i="20"/>
  <c r="W126" i="20"/>
  <c r="V126" i="20"/>
  <c r="U126" i="20"/>
  <c r="T126" i="20"/>
  <c r="S126" i="20"/>
  <c r="R126" i="20"/>
  <c r="N126" i="20"/>
  <c r="M126" i="20"/>
  <c r="L126" i="20"/>
  <c r="K126" i="20"/>
  <c r="J126" i="20"/>
  <c r="I126" i="20"/>
  <c r="H126" i="20"/>
  <c r="G126" i="20"/>
  <c r="F126" i="20"/>
  <c r="E126" i="20"/>
  <c r="C126" i="20"/>
  <c r="B126" i="20"/>
  <c r="A126" i="20"/>
  <c r="AJ100" i="20"/>
  <c r="AH100" i="20"/>
  <c r="AG100" i="20"/>
  <c r="AF100" i="20"/>
  <c r="AE100" i="20"/>
  <c r="Z100" i="20"/>
  <c r="Y100" i="20"/>
  <c r="X100" i="20"/>
  <c r="W100" i="20"/>
  <c r="V100" i="20"/>
  <c r="U100" i="20"/>
  <c r="T100" i="20"/>
  <c r="S100" i="20"/>
  <c r="R100" i="20"/>
  <c r="N100" i="20"/>
  <c r="M100" i="20"/>
  <c r="L100" i="20"/>
  <c r="K100" i="20"/>
  <c r="J100" i="20"/>
  <c r="I100" i="20"/>
  <c r="H100" i="20"/>
  <c r="G100" i="20"/>
  <c r="F100" i="20"/>
  <c r="E100" i="20"/>
  <c r="C100" i="20"/>
  <c r="B100" i="20"/>
  <c r="A100" i="20"/>
  <c r="AJ92" i="20"/>
  <c r="AH92" i="20"/>
  <c r="AG92" i="20"/>
  <c r="AF92" i="20"/>
  <c r="AE92" i="20"/>
  <c r="AM92" i="20" s="1"/>
  <c r="Z92" i="20"/>
  <c r="Y92" i="20"/>
  <c r="X92" i="20"/>
  <c r="W92" i="20"/>
  <c r="V92" i="20"/>
  <c r="U92" i="20"/>
  <c r="T92" i="20"/>
  <c r="S92" i="20"/>
  <c r="R92" i="20"/>
  <c r="N92" i="20"/>
  <c r="M92" i="20"/>
  <c r="L92" i="20"/>
  <c r="K92" i="20"/>
  <c r="J92" i="20"/>
  <c r="I92" i="20"/>
  <c r="H92" i="20"/>
  <c r="G92" i="20"/>
  <c r="F92" i="20"/>
  <c r="E92" i="20"/>
  <c r="C92" i="20"/>
  <c r="B92" i="20"/>
  <c r="A92" i="20"/>
  <c r="AJ3" i="20"/>
  <c r="AH3" i="20"/>
  <c r="AG3" i="20"/>
  <c r="AF3" i="20"/>
  <c r="AE3" i="20"/>
  <c r="AM3" i="20" s="1"/>
  <c r="Z3" i="20"/>
  <c r="Y3" i="20"/>
  <c r="X3" i="20"/>
  <c r="W3" i="20"/>
  <c r="V3" i="20"/>
  <c r="U3" i="20"/>
  <c r="T3" i="20"/>
  <c r="S3" i="20"/>
  <c r="R3" i="20"/>
  <c r="N3" i="20"/>
  <c r="M3" i="20"/>
  <c r="L3" i="20"/>
  <c r="K3" i="20"/>
  <c r="J3" i="20"/>
  <c r="I3" i="20"/>
  <c r="H3" i="20"/>
  <c r="G3" i="20"/>
  <c r="F3" i="20"/>
  <c r="E3" i="20"/>
  <c r="C3" i="20"/>
  <c r="B3" i="20"/>
  <c r="A3" i="20"/>
  <c r="AJ17" i="20"/>
  <c r="AI17" i="20"/>
  <c r="AH17" i="20"/>
  <c r="AG17" i="20"/>
  <c r="AF17" i="20"/>
  <c r="AE17" i="20"/>
  <c r="Z17" i="20"/>
  <c r="Y17" i="20"/>
  <c r="X17" i="20"/>
  <c r="W17" i="20"/>
  <c r="V17" i="20"/>
  <c r="U17" i="20"/>
  <c r="T17" i="20"/>
  <c r="S17" i="20"/>
  <c r="R17" i="20"/>
  <c r="N17" i="20"/>
  <c r="M17" i="20"/>
  <c r="L17" i="20"/>
  <c r="K17" i="20"/>
  <c r="J17" i="20"/>
  <c r="I17" i="20"/>
  <c r="H17" i="20"/>
  <c r="G17" i="20"/>
  <c r="F17" i="20"/>
  <c r="E17" i="20"/>
  <c r="C17" i="20"/>
  <c r="B17" i="20"/>
  <c r="A17" i="20"/>
  <c r="AJ13" i="20"/>
  <c r="AH13" i="20"/>
  <c r="AG13" i="20"/>
  <c r="AF13" i="20"/>
  <c r="AE13" i="20"/>
  <c r="AM13" i="20" s="1"/>
  <c r="Z13" i="20"/>
  <c r="Y13" i="20"/>
  <c r="X13" i="20"/>
  <c r="W13" i="20"/>
  <c r="V13" i="20"/>
  <c r="U13" i="20"/>
  <c r="T13" i="20"/>
  <c r="S13" i="20"/>
  <c r="R13" i="20"/>
  <c r="N13" i="20"/>
  <c r="M13" i="20"/>
  <c r="L13" i="20"/>
  <c r="K13" i="20"/>
  <c r="J13" i="20"/>
  <c r="I13" i="20"/>
  <c r="H13" i="20"/>
  <c r="G13" i="20"/>
  <c r="F13" i="20"/>
  <c r="E13" i="20"/>
  <c r="C13" i="20"/>
  <c r="B13" i="20"/>
  <c r="A13" i="20"/>
  <c r="AJ91" i="20"/>
  <c r="AH91" i="20"/>
  <c r="AG91" i="20"/>
  <c r="AF91" i="20"/>
  <c r="AE91" i="20"/>
  <c r="Z91" i="20"/>
  <c r="Y91" i="20"/>
  <c r="X91" i="20"/>
  <c r="W91" i="20"/>
  <c r="V91" i="20"/>
  <c r="U91" i="20"/>
  <c r="T91" i="20"/>
  <c r="S91" i="20"/>
  <c r="R91" i="20"/>
  <c r="N91" i="20"/>
  <c r="M91" i="20"/>
  <c r="L91" i="20"/>
  <c r="K91" i="20"/>
  <c r="J91" i="20"/>
  <c r="I91" i="20"/>
  <c r="H91" i="20"/>
  <c r="G91" i="20"/>
  <c r="F91" i="20"/>
  <c r="E91" i="20"/>
  <c r="C91" i="20"/>
  <c r="B91" i="20"/>
  <c r="A91" i="20"/>
  <c r="AJ129" i="20"/>
  <c r="AH129" i="20"/>
  <c r="AG129" i="20"/>
  <c r="AF129" i="20"/>
  <c r="AE129" i="20"/>
  <c r="Z129" i="20"/>
  <c r="Y129" i="20"/>
  <c r="X129" i="20"/>
  <c r="W129" i="20"/>
  <c r="V129" i="20"/>
  <c r="U129" i="20"/>
  <c r="T129" i="20"/>
  <c r="S129" i="20"/>
  <c r="R129" i="20"/>
  <c r="N129" i="20"/>
  <c r="M129" i="20"/>
  <c r="L129" i="20"/>
  <c r="K129" i="20"/>
  <c r="J129" i="20"/>
  <c r="I129" i="20"/>
  <c r="H129" i="20"/>
  <c r="G129" i="20"/>
  <c r="F129" i="20"/>
  <c r="E129" i="20"/>
  <c r="C129" i="20"/>
  <c r="B129" i="20"/>
  <c r="A129" i="20"/>
  <c r="AJ37" i="20"/>
  <c r="AI37" i="20"/>
  <c r="AH37" i="20"/>
  <c r="AG37" i="20"/>
  <c r="AF37" i="20"/>
  <c r="AN37" i="20" s="1"/>
  <c r="AE37" i="20"/>
  <c r="Z37" i="20"/>
  <c r="Y37" i="20"/>
  <c r="X37" i="20"/>
  <c r="W37" i="20"/>
  <c r="V37" i="20"/>
  <c r="U37" i="20"/>
  <c r="T37" i="20"/>
  <c r="S37" i="20"/>
  <c r="R37" i="20"/>
  <c r="N37" i="20"/>
  <c r="M37" i="20"/>
  <c r="L37" i="20"/>
  <c r="K37" i="20"/>
  <c r="J37" i="20"/>
  <c r="I37" i="20"/>
  <c r="H37" i="20"/>
  <c r="G37" i="20"/>
  <c r="F37" i="20"/>
  <c r="E37" i="20"/>
  <c r="C37" i="20"/>
  <c r="B37" i="20"/>
  <c r="A37" i="20"/>
  <c r="AJ128" i="20"/>
  <c r="AH128" i="20"/>
  <c r="AG128" i="20"/>
  <c r="AF128" i="20"/>
  <c r="AE128" i="20"/>
  <c r="Z128" i="20"/>
  <c r="Y128" i="20"/>
  <c r="X128" i="20"/>
  <c r="W128" i="20"/>
  <c r="V128" i="20"/>
  <c r="U128" i="20"/>
  <c r="T128" i="20"/>
  <c r="S128" i="20"/>
  <c r="R128" i="20"/>
  <c r="N128" i="20"/>
  <c r="M128" i="20"/>
  <c r="L128" i="20"/>
  <c r="K128" i="20"/>
  <c r="J128" i="20"/>
  <c r="I128" i="20"/>
  <c r="H128" i="20"/>
  <c r="G128" i="20"/>
  <c r="F128" i="20"/>
  <c r="E128" i="20"/>
  <c r="C128" i="20"/>
  <c r="B128" i="20"/>
  <c r="A128" i="20"/>
  <c r="AJ63" i="20"/>
  <c r="AH63" i="20"/>
  <c r="AG63" i="20"/>
  <c r="AF63" i="20"/>
  <c r="AE63" i="20"/>
  <c r="Z63" i="20"/>
  <c r="Y63" i="20"/>
  <c r="X63" i="20"/>
  <c r="W63" i="20"/>
  <c r="V63" i="20"/>
  <c r="U63" i="20"/>
  <c r="T63" i="20"/>
  <c r="S63" i="20"/>
  <c r="R63" i="20"/>
  <c r="N63" i="20"/>
  <c r="M63" i="20"/>
  <c r="L63" i="20"/>
  <c r="K63" i="20"/>
  <c r="J63" i="20"/>
  <c r="I63" i="20"/>
  <c r="H63" i="20"/>
  <c r="G63" i="20"/>
  <c r="F63" i="20"/>
  <c r="E63" i="20"/>
  <c r="C63" i="20"/>
  <c r="B63" i="20"/>
  <c r="A63" i="20"/>
  <c r="AJ132" i="20"/>
  <c r="AH132" i="20"/>
  <c r="AG132" i="20"/>
  <c r="AF132" i="20"/>
  <c r="AE132" i="20"/>
  <c r="Z132" i="20"/>
  <c r="Y132" i="20"/>
  <c r="X132" i="20"/>
  <c r="W132" i="20"/>
  <c r="V132" i="20"/>
  <c r="U132" i="20"/>
  <c r="T132" i="20"/>
  <c r="S132" i="20"/>
  <c r="R132" i="20"/>
  <c r="N132" i="20"/>
  <c r="M132" i="20"/>
  <c r="L132" i="20"/>
  <c r="K132" i="20"/>
  <c r="J132" i="20"/>
  <c r="I132" i="20"/>
  <c r="H132" i="20"/>
  <c r="G132" i="20"/>
  <c r="F132" i="20"/>
  <c r="E132" i="20"/>
  <c r="C132" i="20"/>
  <c r="B132" i="20"/>
  <c r="A132" i="20"/>
  <c r="AJ90" i="20"/>
  <c r="AH90" i="20"/>
  <c r="AG90" i="20"/>
  <c r="AF90" i="20"/>
  <c r="AE90" i="20"/>
  <c r="Z90" i="20"/>
  <c r="Y90" i="20"/>
  <c r="X90" i="20"/>
  <c r="W90" i="20"/>
  <c r="V90" i="20"/>
  <c r="U90" i="20"/>
  <c r="T90" i="20"/>
  <c r="S90" i="20"/>
  <c r="R90" i="20"/>
  <c r="N90" i="20"/>
  <c r="M90" i="20"/>
  <c r="L90" i="20"/>
  <c r="K90" i="20"/>
  <c r="J90" i="20"/>
  <c r="I90" i="20"/>
  <c r="H90" i="20"/>
  <c r="G90" i="20"/>
  <c r="F90" i="20"/>
  <c r="E90" i="20"/>
  <c r="C90" i="20"/>
  <c r="B90" i="20"/>
  <c r="A90" i="20"/>
  <c r="AJ69" i="20"/>
  <c r="AI69" i="20"/>
  <c r="AH69" i="20"/>
  <c r="AG69" i="20"/>
  <c r="AF69" i="20"/>
  <c r="AN69" i="20" s="1"/>
  <c r="AE69" i="20"/>
  <c r="Z69" i="20"/>
  <c r="Y69" i="20"/>
  <c r="X69" i="20"/>
  <c r="W69" i="20"/>
  <c r="V69" i="20"/>
  <c r="U69" i="20"/>
  <c r="T69" i="20"/>
  <c r="S69" i="20"/>
  <c r="R69" i="20"/>
  <c r="N69" i="20"/>
  <c r="M69" i="20"/>
  <c r="L69" i="20"/>
  <c r="K69" i="20"/>
  <c r="J69" i="20"/>
  <c r="I69" i="20"/>
  <c r="H69" i="20"/>
  <c r="G69" i="20"/>
  <c r="F69" i="20"/>
  <c r="E69" i="20"/>
  <c r="C69" i="20"/>
  <c r="B69" i="20"/>
  <c r="A69" i="20"/>
  <c r="AJ99" i="20"/>
  <c r="AH99" i="20"/>
  <c r="AG99" i="20"/>
  <c r="AF99" i="20"/>
  <c r="AE99" i="20"/>
  <c r="Z99" i="20"/>
  <c r="Y99" i="20"/>
  <c r="X99" i="20"/>
  <c r="W99" i="20"/>
  <c r="V99" i="20"/>
  <c r="U99" i="20"/>
  <c r="T99" i="20"/>
  <c r="S99" i="20"/>
  <c r="R99" i="20"/>
  <c r="N99" i="20"/>
  <c r="M99" i="20"/>
  <c r="L99" i="20"/>
  <c r="K99" i="20"/>
  <c r="J99" i="20"/>
  <c r="I99" i="20"/>
  <c r="H99" i="20"/>
  <c r="G99" i="20"/>
  <c r="F99" i="20"/>
  <c r="E99" i="20"/>
  <c r="C99" i="20"/>
  <c r="B99" i="20"/>
  <c r="A99" i="20"/>
  <c r="AJ111" i="20"/>
  <c r="AH111" i="20"/>
  <c r="AG111" i="20"/>
  <c r="AF111" i="20"/>
  <c r="AE111" i="20"/>
  <c r="Z111" i="20"/>
  <c r="Y111" i="20"/>
  <c r="X111" i="20"/>
  <c r="W111" i="20"/>
  <c r="V111" i="20"/>
  <c r="U111" i="20"/>
  <c r="T111" i="20"/>
  <c r="S111" i="20"/>
  <c r="R111" i="20"/>
  <c r="N111" i="20"/>
  <c r="M111" i="20"/>
  <c r="L111" i="20"/>
  <c r="K111" i="20"/>
  <c r="J111" i="20"/>
  <c r="I111" i="20"/>
  <c r="H111" i="20"/>
  <c r="G111" i="20"/>
  <c r="F111" i="20"/>
  <c r="E111" i="20"/>
  <c r="C111" i="20"/>
  <c r="B111" i="20"/>
  <c r="A111" i="20"/>
  <c r="AJ62" i="20"/>
  <c r="AI62" i="20"/>
  <c r="AH62" i="20"/>
  <c r="AG62" i="20"/>
  <c r="AF62" i="20"/>
  <c r="AE62" i="20"/>
  <c r="Z62" i="20"/>
  <c r="Y62" i="20"/>
  <c r="X62" i="20"/>
  <c r="W62" i="20"/>
  <c r="V62" i="20"/>
  <c r="U62" i="20"/>
  <c r="T62" i="20"/>
  <c r="S62" i="20"/>
  <c r="R62" i="20"/>
  <c r="N62" i="20"/>
  <c r="M62" i="20"/>
  <c r="L62" i="20"/>
  <c r="K62" i="20"/>
  <c r="J62" i="20"/>
  <c r="I62" i="20"/>
  <c r="H62" i="20"/>
  <c r="G62" i="20"/>
  <c r="F62" i="20"/>
  <c r="E62" i="20"/>
  <c r="C62" i="20"/>
  <c r="B62" i="20"/>
  <c r="A62" i="20"/>
  <c r="AJ118" i="20"/>
  <c r="AH118" i="20"/>
  <c r="AG118" i="20"/>
  <c r="AF118" i="20"/>
  <c r="AE118" i="20"/>
  <c r="Z118" i="20"/>
  <c r="Y118" i="20"/>
  <c r="X118" i="20"/>
  <c r="W118" i="20"/>
  <c r="V118" i="20"/>
  <c r="U118" i="20"/>
  <c r="T118" i="20"/>
  <c r="S118" i="20"/>
  <c r="R118" i="20"/>
  <c r="N118" i="20"/>
  <c r="M118" i="20"/>
  <c r="L118" i="20"/>
  <c r="K118" i="20"/>
  <c r="J118" i="20"/>
  <c r="I118" i="20"/>
  <c r="H118" i="20"/>
  <c r="G118" i="20"/>
  <c r="F118" i="20"/>
  <c r="E118" i="20"/>
  <c r="C118" i="20"/>
  <c r="B118" i="20"/>
  <c r="A118" i="20"/>
  <c r="AJ61" i="20"/>
  <c r="AI61" i="20"/>
  <c r="AH61" i="20"/>
  <c r="AG61" i="20"/>
  <c r="AF61" i="20"/>
  <c r="AE61" i="20"/>
  <c r="Z61" i="20"/>
  <c r="Y61" i="20"/>
  <c r="X61" i="20"/>
  <c r="W61" i="20"/>
  <c r="V61" i="20"/>
  <c r="U61" i="20"/>
  <c r="T61" i="20"/>
  <c r="S61" i="20"/>
  <c r="R61" i="20"/>
  <c r="N61" i="20"/>
  <c r="M61" i="20"/>
  <c r="L61" i="20"/>
  <c r="K61" i="20"/>
  <c r="J61" i="20"/>
  <c r="I61" i="20"/>
  <c r="H61" i="20"/>
  <c r="G61" i="20"/>
  <c r="F61" i="20"/>
  <c r="E61" i="20"/>
  <c r="C61" i="20"/>
  <c r="B61" i="20"/>
  <c r="A61" i="20"/>
  <c r="AJ114" i="20"/>
  <c r="AH114" i="20"/>
  <c r="AG114" i="20"/>
  <c r="AF114" i="20"/>
  <c r="AE114" i="20"/>
  <c r="Z114" i="20"/>
  <c r="Y114" i="20"/>
  <c r="X114" i="20"/>
  <c r="W114" i="20"/>
  <c r="V114" i="20"/>
  <c r="U114" i="20"/>
  <c r="T114" i="20"/>
  <c r="S114" i="20"/>
  <c r="R114" i="20"/>
  <c r="N114" i="20"/>
  <c r="M114" i="20"/>
  <c r="L114" i="20"/>
  <c r="K114" i="20"/>
  <c r="J114" i="20"/>
  <c r="I114" i="20"/>
  <c r="H114" i="20"/>
  <c r="G114" i="20"/>
  <c r="F114" i="20"/>
  <c r="E114" i="20"/>
  <c r="C114" i="20"/>
  <c r="B114" i="20"/>
  <c r="A114" i="20"/>
  <c r="AJ60" i="20"/>
  <c r="AH60" i="20"/>
  <c r="AG60" i="20"/>
  <c r="AF60" i="20"/>
  <c r="AE60" i="20"/>
  <c r="Z60" i="20"/>
  <c r="Y60" i="20"/>
  <c r="X60" i="20"/>
  <c r="W60" i="20"/>
  <c r="V60" i="20"/>
  <c r="U60" i="20"/>
  <c r="T60" i="20"/>
  <c r="S60" i="20"/>
  <c r="R60" i="20"/>
  <c r="N60" i="20"/>
  <c r="M60" i="20"/>
  <c r="L60" i="20"/>
  <c r="K60" i="20"/>
  <c r="J60" i="20"/>
  <c r="I60" i="20"/>
  <c r="H60" i="20"/>
  <c r="G60" i="20"/>
  <c r="F60" i="20"/>
  <c r="E60" i="20"/>
  <c r="C60" i="20"/>
  <c r="B60" i="20"/>
  <c r="A60" i="20"/>
  <c r="AJ58" i="20"/>
  <c r="AH58" i="20"/>
  <c r="AG58" i="20"/>
  <c r="AF58" i="20"/>
  <c r="AE58" i="20"/>
  <c r="Z58" i="20"/>
  <c r="Y58" i="20"/>
  <c r="X58" i="20"/>
  <c r="W58" i="20"/>
  <c r="V58" i="20"/>
  <c r="U58" i="20"/>
  <c r="T58" i="20"/>
  <c r="S58" i="20"/>
  <c r="R58" i="20"/>
  <c r="N58" i="20"/>
  <c r="M58" i="20"/>
  <c r="L58" i="20"/>
  <c r="K58" i="20"/>
  <c r="J58" i="20"/>
  <c r="I58" i="20"/>
  <c r="H58" i="20"/>
  <c r="G58" i="20"/>
  <c r="F58" i="20"/>
  <c r="E58" i="20"/>
  <c r="C58" i="20"/>
  <c r="B58" i="20"/>
  <c r="A58" i="20"/>
  <c r="AJ79" i="20"/>
  <c r="AH79" i="20"/>
  <c r="AG79" i="20"/>
  <c r="AF79" i="20"/>
  <c r="AE79" i="20"/>
  <c r="Z79" i="20"/>
  <c r="Y79" i="20"/>
  <c r="X79" i="20"/>
  <c r="W79" i="20"/>
  <c r="V79" i="20"/>
  <c r="U79" i="20"/>
  <c r="T79" i="20"/>
  <c r="S79" i="20"/>
  <c r="R79" i="20"/>
  <c r="N79" i="20"/>
  <c r="M79" i="20"/>
  <c r="L79" i="20"/>
  <c r="K79" i="20"/>
  <c r="J79" i="20"/>
  <c r="I79" i="20"/>
  <c r="H79" i="20"/>
  <c r="G79" i="20"/>
  <c r="F79" i="20"/>
  <c r="E79" i="20"/>
  <c r="C79" i="20"/>
  <c r="B79" i="20"/>
  <c r="A79" i="20"/>
  <c r="AJ104" i="20"/>
  <c r="AH104" i="20"/>
  <c r="AG104" i="20"/>
  <c r="AF104" i="20"/>
  <c r="AE104" i="20"/>
  <c r="Z104" i="20"/>
  <c r="Y104" i="20"/>
  <c r="X104" i="20"/>
  <c r="W104" i="20"/>
  <c r="V104" i="20"/>
  <c r="U104" i="20"/>
  <c r="T104" i="20"/>
  <c r="S104" i="20"/>
  <c r="R104" i="20"/>
  <c r="N104" i="20"/>
  <c r="M104" i="20"/>
  <c r="L104" i="20"/>
  <c r="K104" i="20"/>
  <c r="J104" i="20"/>
  <c r="I104" i="20"/>
  <c r="H104" i="20"/>
  <c r="G104" i="20"/>
  <c r="F104" i="20"/>
  <c r="E104" i="20"/>
  <c r="C104" i="20"/>
  <c r="B104" i="20"/>
  <c r="A104" i="20"/>
  <c r="AJ82" i="20"/>
  <c r="AH82" i="20"/>
  <c r="AG82" i="20"/>
  <c r="AF82" i="20"/>
  <c r="AE82" i="20"/>
  <c r="Z82" i="20"/>
  <c r="Y82" i="20"/>
  <c r="X82" i="20"/>
  <c r="W82" i="20"/>
  <c r="V82" i="20"/>
  <c r="U82" i="20"/>
  <c r="T82" i="20"/>
  <c r="S82" i="20"/>
  <c r="R82" i="20"/>
  <c r="N82" i="20"/>
  <c r="M82" i="20"/>
  <c r="L82" i="20"/>
  <c r="K82" i="20"/>
  <c r="J82" i="20"/>
  <c r="I82" i="20"/>
  <c r="H82" i="20"/>
  <c r="G82" i="20"/>
  <c r="F82" i="20"/>
  <c r="E82" i="20"/>
  <c r="C82" i="20"/>
  <c r="B82" i="20"/>
  <c r="A82" i="20"/>
  <c r="AJ89" i="20"/>
  <c r="AH89" i="20"/>
  <c r="AG89" i="20"/>
  <c r="AF89" i="20"/>
  <c r="AE89" i="20"/>
  <c r="Z89" i="20"/>
  <c r="Y89" i="20"/>
  <c r="X89" i="20"/>
  <c r="W89" i="20"/>
  <c r="V89" i="20"/>
  <c r="U89" i="20"/>
  <c r="T89" i="20"/>
  <c r="S89" i="20"/>
  <c r="R89" i="20"/>
  <c r="N89" i="20"/>
  <c r="M89" i="20"/>
  <c r="L89" i="20"/>
  <c r="K89" i="20"/>
  <c r="J89" i="20"/>
  <c r="I89" i="20"/>
  <c r="H89" i="20"/>
  <c r="G89" i="20"/>
  <c r="F89" i="20"/>
  <c r="E89" i="20"/>
  <c r="C89" i="20"/>
  <c r="B89" i="20"/>
  <c r="A89" i="20"/>
  <c r="AJ6" i="20"/>
  <c r="AI6" i="20"/>
  <c r="AH6" i="20"/>
  <c r="AG6" i="20"/>
  <c r="AF6" i="20"/>
  <c r="AE6" i="20"/>
  <c r="Z6" i="20"/>
  <c r="Y6" i="20"/>
  <c r="X6" i="20"/>
  <c r="W6" i="20"/>
  <c r="V6" i="20"/>
  <c r="U6" i="20"/>
  <c r="T6" i="20"/>
  <c r="S6" i="20"/>
  <c r="R6" i="20"/>
  <c r="N6" i="20"/>
  <c r="M6" i="20"/>
  <c r="L6" i="20"/>
  <c r="K6" i="20"/>
  <c r="J6" i="20"/>
  <c r="I6" i="20"/>
  <c r="H6" i="20"/>
  <c r="G6" i="20"/>
  <c r="F6" i="20"/>
  <c r="E6" i="20"/>
  <c r="C6" i="20"/>
  <c r="B6" i="20"/>
  <c r="A6" i="20"/>
  <c r="AJ83" i="20"/>
  <c r="AH83" i="20"/>
  <c r="AG83" i="20"/>
  <c r="AF83" i="20"/>
  <c r="AE83" i="20"/>
  <c r="Z83" i="20"/>
  <c r="Y83" i="20"/>
  <c r="X83" i="20"/>
  <c r="W83" i="20"/>
  <c r="V83" i="20"/>
  <c r="U83" i="20"/>
  <c r="T83" i="20"/>
  <c r="S83" i="20"/>
  <c r="R83" i="20"/>
  <c r="N83" i="20"/>
  <c r="M83" i="20"/>
  <c r="L83" i="20"/>
  <c r="K83" i="20"/>
  <c r="J83" i="20"/>
  <c r="I83" i="20"/>
  <c r="H83" i="20"/>
  <c r="G83" i="20"/>
  <c r="F83" i="20"/>
  <c r="E83" i="20"/>
  <c r="C83" i="20"/>
  <c r="B83" i="20"/>
  <c r="A83" i="20"/>
  <c r="AJ103" i="20"/>
  <c r="AH103" i="20"/>
  <c r="AG103" i="20"/>
  <c r="AF103" i="20"/>
  <c r="AE103" i="20"/>
  <c r="Z103" i="20"/>
  <c r="Y103" i="20"/>
  <c r="X103" i="20"/>
  <c r="W103" i="20"/>
  <c r="V103" i="20"/>
  <c r="U103" i="20"/>
  <c r="T103" i="20"/>
  <c r="S103" i="20"/>
  <c r="R103" i="20"/>
  <c r="N103" i="20"/>
  <c r="M103" i="20"/>
  <c r="L103" i="20"/>
  <c r="K103" i="20"/>
  <c r="J103" i="20"/>
  <c r="I103" i="20"/>
  <c r="H103" i="20"/>
  <c r="G103" i="20"/>
  <c r="F103" i="20"/>
  <c r="E103" i="20"/>
  <c r="C103" i="20"/>
  <c r="B103" i="20"/>
  <c r="A103" i="20"/>
  <c r="AJ102" i="20"/>
  <c r="AH102" i="20"/>
  <c r="AG102" i="20"/>
  <c r="AF102" i="20"/>
  <c r="AE102" i="20"/>
  <c r="Z102" i="20"/>
  <c r="Y102" i="20"/>
  <c r="X102" i="20"/>
  <c r="W102" i="20"/>
  <c r="V102" i="20"/>
  <c r="U102" i="20"/>
  <c r="T102" i="20"/>
  <c r="S102" i="20"/>
  <c r="R102" i="20"/>
  <c r="N102" i="20"/>
  <c r="M102" i="20"/>
  <c r="L102" i="20"/>
  <c r="K102" i="20"/>
  <c r="J102" i="20"/>
  <c r="I102" i="20"/>
  <c r="H102" i="20"/>
  <c r="G102" i="20"/>
  <c r="F102" i="20"/>
  <c r="E102" i="20"/>
  <c r="C102" i="20"/>
  <c r="B102" i="20"/>
  <c r="A102" i="20"/>
  <c r="AJ10" i="20"/>
  <c r="AI10" i="20"/>
  <c r="AH10" i="20"/>
  <c r="AG10" i="20"/>
  <c r="AF10" i="20"/>
  <c r="AE10" i="20"/>
  <c r="Z10" i="20"/>
  <c r="Y10" i="20"/>
  <c r="X10" i="20"/>
  <c r="W10" i="20"/>
  <c r="V10" i="20"/>
  <c r="U10" i="20"/>
  <c r="T10" i="20"/>
  <c r="S10" i="20"/>
  <c r="R10" i="20"/>
  <c r="N10" i="20"/>
  <c r="M10" i="20"/>
  <c r="L10" i="20"/>
  <c r="K10" i="20"/>
  <c r="J10" i="20"/>
  <c r="I10" i="20"/>
  <c r="H10" i="20"/>
  <c r="G10" i="20"/>
  <c r="F10" i="20"/>
  <c r="E10" i="20"/>
  <c r="C10" i="20"/>
  <c r="B10" i="20"/>
  <c r="AJ70" i="20"/>
  <c r="AH70" i="20"/>
  <c r="AG70" i="20"/>
  <c r="AF70" i="20"/>
  <c r="AE70" i="20"/>
  <c r="Z70" i="20"/>
  <c r="Y70" i="20"/>
  <c r="X70" i="20"/>
  <c r="W70" i="20"/>
  <c r="V70" i="20"/>
  <c r="U70" i="20"/>
  <c r="T70" i="20"/>
  <c r="S70" i="20"/>
  <c r="R70" i="20"/>
  <c r="N70" i="20"/>
  <c r="M70" i="20"/>
  <c r="L70" i="20"/>
  <c r="K70" i="20"/>
  <c r="J70" i="20"/>
  <c r="I70" i="20"/>
  <c r="H70" i="20"/>
  <c r="G70" i="20"/>
  <c r="F70" i="20"/>
  <c r="E70" i="20"/>
  <c r="C70" i="20"/>
  <c r="B70" i="20"/>
  <c r="A70" i="20"/>
  <c r="AJ9" i="20"/>
  <c r="AH9" i="20"/>
  <c r="AG9" i="20"/>
  <c r="AF9" i="20"/>
  <c r="AE9" i="20"/>
  <c r="Z9" i="20"/>
  <c r="Y9" i="20"/>
  <c r="X9" i="20"/>
  <c r="W9" i="20"/>
  <c r="V9" i="20"/>
  <c r="U9" i="20"/>
  <c r="T9" i="20"/>
  <c r="S9" i="20"/>
  <c r="R9" i="20"/>
  <c r="N9" i="20"/>
  <c r="M9" i="20"/>
  <c r="L9" i="20"/>
  <c r="K9" i="20"/>
  <c r="J9" i="20"/>
  <c r="I9" i="20"/>
  <c r="H9" i="20"/>
  <c r="G9" i="20"/>
  <c r="F9" i="20"/>
  <c r="E9" i="20"/>
  <c r="C9" i="20"/>
  <c r="B9" i="20"/>
  <c r="A9" i="20"/>
  <c r="AJ8" i="20"/>
  <c r="AH8" i="20"/>
  <c r="AG8" i="20"/>
  <c r="AF8" i="20"/>
  <c r="AE8" i="20"/>
  <c r="AM8" i="20" s="1"/>
  <c r="Z8" i="20"/>
  <c r="Y8" i="20"/>
  <c r="X8" i="20"/>
  <c r="W8" i="20"/>
  <c r="V8" i="20"/>
  <c r="U8" i="20"/>
  <c r="T8" i="20"/>
  <c r="S8" i="20"/>
  <c r="R8" i="20"/>
  <c r="N8" i="20"/>
  <c r="M8" i="20"/>
  <c r="L8" i="20"/>
  <c r="K8" i="20"/>
  <c r="J8" i="20"/>
  <c r="I8" i="20"/>
  <c r="H8" i="20"/>
  <c r="G8" i="20"/>
  <c r="F8" i="20"/>
  <c r="E8" i="20"/>
  <c r="C8" i="20"/>
  <c r="B8" i="20"/>
  <c r="A8" i="20"/>
  <c r="AJ27" i="20"/>
  <c r="AH27" i="20"/>
  <c r="AG27" i="20"/>
  <c r="AF27" i="20"/>
  <c r="AE27" i="20"/>
  <c r="Z27" i="20"/>
  <c r="Y27" i="20"/>
  <c r="X27" i="20"/>
  <c r="W27" i="20"/>
  <c r="V27" i="20"/>
  <c r="U27" i="20"/>
  <c r="T27" i="20"/>
  <c r="S27" i="20"/>
  <c r="R27" i="20"/>
  <c r="N27" i="20"/>
  <c r="M27" i="20"/>
  <c r="L27" i="20"/>
  <c r="K27" i="20"/>
  <c r="J27" i="20"/>
  <c r="I27" i="20"/>
  <c r="H27" i="20"/>
  <c r="G27" i="20"/>
  <c r="F27" i="20"/>
  <c r="E27" i="20"/>
  <c r="C27" i="20"/>
  <c r="B27" i="20"/>
  <c r="A27" i="20"/>
  <c r="AJ16" i="20"/>
  <c r="AI16" i="20"/>
  <c r="AH16" i="20"/>
  <c r="AG16" i="20"/>
  <c r="AF16" i="20"/>
  <c r="AE16" i="20"/>
  <c r="Z16" i="20"/>
  <c r="Y16" i="20"/>
  <c r="X16" i="20"/>
  <c r="W16" i="20"/>
  <c r="V16" i="20"/>
  <c r="U16" i="20"/>
  <c r="T16" i="20"/>
  <c r="S16" i="20"/>
  <c r="R16" i="20"/>
  <c r="N16" i="20"/>
  <c r="M16" i="20"/>
  <c r="L16" i="20"/>
  <c r="K16" i="20"/>
  <c r="J16" i="20"/>
  <c r="I16" i="20"/>
  <c r="H16" i="20"/>
  <c r="G16" i="20"/>
  <c r="F16" i="20"/>
  <c r="E16" i="20"/>
  <c r="C16" i="20"/>
  <c r="B16" i="20"/>
  <c r="A16" i="20"/>
  <c r="AJ122" i="20"/>
  <c r="AH122" i="20"/>
  <c r="AG122" i="20"/>
  <c r="AF122" i="20"/>
  <c r="AE122" i="20"/>
  <c r="Z122" i="20"/>
  <c r="Y122" i="20"/>
  <c r="X122" i="20"/>
  <c r="W122" i="20"/>
  <c r="V122" i="20"/>
  <c r="U122" i="20"/>
  <c r="T122" i="20"/>
  <c r="S122" i="20"/>
  <c r="R122" i="20"/>
  <c r="N122" i="20"/>
  <c r="M122" i="20"/>
  <c r="L122" i="20"/>
  <c r="K122" i="20"/>
  <c r="J122" i="20"/>
  <c r="I122" i="20"/>
  <c r="H122" i="20"/>
  <c r="G122" i="20"/>
  <c r="F122" i="20"/>
  <c r="E122" i="20"/>
  <c r="C122" i="20"/>
  <c r="B122" i="20"/>
  <c r="A122" i="20"/>
  <c r="AJ26" i="20"/>
  <c r="AH26" i="20"/>
  <c r="AG26" i="20"/>
  <c r="AF26" i="20"/>
  <c r="AE26" i="20"/>
  <c r="Z26" i="20"/>
  <c r="Y26" i="20"/>
  <c r="X26" i="20"/>
  <c r="W26" i="20"/>
  <c r="V26" i="20"/>
  <c r="U26" i="20"/>
  <c r="T26" i="20"/>
  <c r="S26" i="20"/>
  <c r="R26" i="20"/>
  <c r="N26" i="20"/>
  <c r="M26" i="20"/>
  <c r="L26" i="20"/>
  <c r="K26" i="20"/>
  <c r="J26" i="20"/>
  <c r="I26" i="20"/>
  <c r="H26" i="20"/>
  <c r="G26" i="20"/>
  <c r="F26" i="20"/>
  <c r="E26" i="20"/>
  <c r="C26" i="20"/>
  <c r="B26" i="20"/>
  <c r="A26" i="20"/>
  <c r="AJ15" i="20"/>
  <c r="AH15" i="20"/>
  <c r="AG15" i="20"/>
  <c r="AF15" i="20"/>
  <c r="AE15" i="20"/>
  <c r="Z15" i="20"/>
  <c r="Y15" i="20"/>
  <c r="X15" i="20"/>
  <c r="W15" i="20"/>
  <c r="V15" i="20"/>
  <c r="U15" i="20"/>
  <c r="T15" i="20"/>
  <c r="S15" i="20"/>
  <c r="R15" i="20"/>
  <c r="N15" i="20"/>
  <c r="M15" i="20"/>
  <c r="L15" i="20"/>
  <c r="K15" i="20"/>
  <c r="J15" i="20"/>
  <c r="I15" i="20"/>
  <c r="H15" i="20"/>
  <c r="G15" i="20"/>
  <c r="F15" i="20"/>
  <c r="E15" i="20"/>
  <c r="C15" i="20"/>
  <c r="B15" i="20"/>
  <c r="A15" i="20"/>
  <c r="AJ19" i="20"/>
  <c r="AH19" i="20"/>
  <c r="AG19" i="20"/>
  <c r="AF19" i="20"/>
  <c r="AE19" i="20"/>
  <c r="AM19" i="20" s="1"/>
  <c r="Z19" i="20"/>
  <c r="Y19" i="20"/>
  <c r="X19" i="20"/>
  <c r="W19" i="20"/>
  <c r="V19" i="20"/>
  <c r="U19" i="20"/>
  <c r="T19" i="20"/>
  <c r="S19" i="20"/>
  <c r="R19" i="20"/>
  <c r="N19" i="20"/>
  <c r="M19" i="20"/>
  <c r="L19" i="20"/>
  <c r="K19" i="20"/>
  <c r="J19" i="20"/>
  <c r="I19" i="20"/>
  <c r="H19" i="20"/>
  <c r="G19" i="20"/>
  <c r="F19" i="20"/>
  <c r="E19" i="20"/>
  <c r="C19" i="20"/>
  <c r="B19" i="20"/>
  <c r="A19" i="20"/>
  <c r="AJ18" i="20"/>
  <c r="AH18" i="20"/>
  <c r="AG18" i="20"/>
  <c r="AF18" i="20"/>
  <c r="AE18" i="20"/>
  <c r="AM18" i="20" s="1"/>
  <c r="Z18" i="20"/>
  <c r="Y18" i="20"/>
  <c r="X18" i="20"/>
  <c r="W18" i="20"/>
  <c r="V18" i="20"/>
  <c r="U18" i="20"/>
  <c r="T18" i="20"/>
  <c r="S18" i="20"/>
  <c r="R18" i="20"/>
  <c r="N18" i="20"/>
  <c r="M18" i="20"/>
  <c r="L18" i="20"/>
  <c r="K18" i="20"/>
  <c r="J18" i="20"/>
  <c r="I18" i="20"/>
  <c r="H18" i="20"/>
  <c r="G18" i="20"/>
  <c r="F18" i="20"/>
  <c r="E18" i="20"/>
  <c r="C18" i="20"/>
  <c r="B18" i="20"/>
  <c r="A18" i="20"/>
  <c r="AJ59" i="20"/>
  <c r="AH59" i="20"/>
  <c r="AG59" i="20"/>
  <c r="AF59" i="20"/>
  <c r="AE59" i="20"/>
  <c r="AM59" i="20" s="1"/>
  <c r="Z59" i="20"/>
  <c r="Y59" i="20"/>
  <c r="X59" i="20"/>
  <c r="W59" i="20"/>
  <c r="V59" i="20"/>
  <c r="U59" i="20"/>
  <c r="T59" i="20"/>
  <c r="S59" i="20"/>
  <c r="R59" i="20"/>
  <c r="N59" i="20"/>
  <c r="M59" i="20"/>
  <c r="L59" i="20"/>
  <c r="K59" i="20"/>
  <c r="J59" i="20"/>
  <c r="I59" i="20"/>
  <c r="H59" i="20"/>
  <c r="G59" i="20"/>
  <c r="F59" i="20"/>
  <c r="E59" i="20"/>
  <c r="C59" i="20"/>
  <c r="B59" i="20"/>
  <c r="A59" i="20"/>
  <c r="AJ52" i="20"/>
  <c r="AH52" i="20"/>
  <c r="AG52" i="20"/>
  <c r="AF52" i="20"/>
  <c r="AE52" i="20"/>
  <c r="Z52" i="20"/>
  <c r="Y52" i="20"/>
  <c r="X52" i="20"/>
  <c r="W52" i="20"/>
  <c r="V52" i="20"/>
  <c r="U52" i="20"/>
  <c r="T52" i="20"/>
  <c r="S52" i="20"/>
  <c r="R52" i="20"/>
  <c r="N52" i="20"/>
  <c r="M52" i="20"/>
  <c r="L52" i="20"/>
  <c r="K52" i="20"/>
  <c r="J52" i="20"/>
  <c r="I52" i="20"/>
  <c r="H52" i="20"/>
  <c r="G52" i="20"/>
  <c r="F52" i="20"/>
  <c r="E52" i="20"/>
  <c r="C52" i="20"/>
  <c r="B52" i="20"/>
  <c r="A52" i="20"/>
  <c r="AJ51" i="20"/>
  <c r="AH51" i="20"/>
  <c r="AG51" i="20"/>
  <c r="AF51" i="20"/>
  <c r="AE51" i="20"/>
  <c r="Z51" i="20"/>
  <c r="Y51" i="20"/>
  <c r="X51" i="20"/>
  <c r="W51" i="20"/>
  <c r="V51" i="20"/>
  <c r="U51" i="20"/>
  <c r="T51" i="20"/>
  <c r="S51" i="20"/>
  <c r="R51" i="20"/>
  <c r="N51" i="20"/>
  <c r="M51" i="20"/>
  <c r="L51" i="20"/>
  <c r="K51" i="20"/>
  <c r="J51" i="20"/>
  <c r="I51" i="20"/>
  <c r="H51" i="20"/>
  <c r="G51" i="20"/>
  <c r="F51" i="20"/>
  <c r="E51" i="20"/>
  <c r="C51" i="20"/>
  <c r="B51" i="20"/>
  <c r="A51" i="20"/>
  <c r="AJ2" i="20"/>
  <c r="AH2" i="20"/>
  <c r="AG2" i="20"/>
  <c r="AF2" i="20"/>
  <c r="AE2" i="20"/>
  <c r="Z2" i="20"/>
  <c r="Y2" i="20"/>
  <c r="X2" i="20"/>
  <c r="W2" i="20"/>
  <c r="V2" i="20"/>
  <c r="U2" i="20"/>
  <c r="T2" i="20"/>
  <c r="S2" i="20"/>
  <c r="R2" i="20"/>
  <c r="N2" i="20"/>
  <c r="M2" i="20"/>
  <c r="L2" i="20"/>
  <c r="K2" i="20"/>
  <c r="J2" i="20"/>
  <c r="I2" i="20"/>
  <c r="H2" i="20"/>
  <c r="G2" i="20"/>
  <c r="F2" i="20"/>
  <c r="C2" i="20"/>
  <c r="B2" i="20"/>
  <c r="A2" i="20"/>
  <c r="AJ22" i="20"/>
  <c r="AH22" i="20"/>
  <c r="AG22" i="20"/>
  <c r="AF22" i="20"/>
  <c r="AE22" i="20"/>
  <c r="Z22" i="20"/>
  <c r="Y22" i="20"/>
  <c r="X22" i="20"/>
  <c r="W22" i="20"/>
  <c r="V22" i="20"/>
  <c r="U22" i="20"/>
  <c r="T22" i="20"/>
  <c r="S22" i="20"/>
  <c r="R22" i="20"/>
  <c r="N22" i="20"/>
  <c r="M22" i="20"/>
  <c r="L22" i="20"/>
  <c r="K22" i="20"/>
  <c r="J22" i="20"/>
  <c r="I22" i="20"/>
  <c r="H22" i="20"/>
  <c r="G22" i="20"/>
  <c r="F22" i="20"/>
  <c r="E22" i="20"/>
  <c r="C22" i="20"/>
  <c r="B22" i="20"/>
  <c r="AJ117" i="20"/>
  <c r="AH117" i="20"/>
  <c r="AG117" i="20"/>
  <c r="AF117" i="20"/>
  <c r="AE117" i="20"/>
  <c r="Z117" i="20"/>
  <c r="Y117" i="20"/>
  <c r="X117" i="20"/>
  <c r="W117" i="20"/>
  <c r="V117" i="20"/>
  <c r="U117" i="20"/>
  <c r="T117" i="20"/>
  <c r="S117" i="20"/>
  <c r="R117" i="20"/>
  <c r="N117" i="20"/>
  <c r="M117" i="20"/>
  <c r="L117" i="20"/>
  <c r="K117" i="20"/>
  <c r="J117" i="20"/>
  <c r="I117" i="20"/>
  <c r="H117" i="20"/>
  <c r="G117" i="20"/>
  <c r="F117" i="20"/>
  <c r="E117" i="20"/>
  <c r="C117" i="20"/>
  <c r="B117" i="20"/>
  <c r="A117" i="20"/>
  <c r="AJ116" i="20"/>
  <c r="AH116" i="20"/>
  <c r="AG116" i="20"/>
  <c r="AF116" i="20"/>
  <c r="AE116" i="20"/>
  <c r="Z116" i="20"/>
  <c r="Y116" i="20"/>
  <c r="X116" i="20"/>
  <c r="W116" i="20"/>
  <c r="V116" i="20"/>
  <c r="U116" i="20"/>
  <c r="T116" i="20"/>
  <c r="S116" i="20"/>
  <c r="R116" i="20"/>
  <c r="N116" i="20"/>
  <c r="M116" i="20"/>
  <c r="L116" i="20"/>
  <c r="K116" i="20"/>
  <c r="J116" i="20"/>
  <c r="I116" i="20"/>
  <c r="H116" i="20"/>
  <c r="G116" i="20"/>
  <c r="F116" i="20"/>
  <c r="E116" i="20"/>
  <c r="C116" i="20"/>
  <c r="B116" i="20"/>
  <c r="A116" i="20"/>
  <c r="AJ35" i="20"/>
  <c r="AH35" i="20"/>
  <c r="AG35" i="20"/>
  <c r="AF35" i="20"/>
  <c r="AE35" i="20"/>
  <c r="Z35" i="20"/>
  <c r="Y35" i="20"/>
  <c r="X35" i="20"/>
  <c r="W35" i="20"/>
  <c r="V35" i="20"/>
  <c r="U35" i="20"/>
  <c r="T35" i="20"/>
  <c r="S35" i="20"/>
  <c r="R35" i="20"/>
  <c r="N35" i="20"/>
  <c r="M35" i="20"/>
  <c r="L35" i="20"/>
  <c r="K35" i="20"/>
  <c r="J35" i="20"/>
  <c r="I35" i="20"/>
  <c r="H35" i="20"/>
  <c r="G35" i="20"/>
  <c r="F35" i="20"/>
  <c r="E35" i="20"/>
  <c r="C35" i="20"/>
  <c r="B35" i="20"/>
  <c r="A35" i="20"/>
  <c r="AJ88" i="20"/>
  <c r="AI88" i="20"/>
  <c r="AH88" i="20"/>
  <c r="AG88" i="20"/>
  <c r="AF88" i="20"/>
  <c r="AN88" i="20" s="1"/>
  <c r="AE88" i="20"/>
  <c r="Z88" i="20"/>
  <c r="Y88" i="20"/>
  <c r="X88" i="20"/>
  <c r="W88" i="20"/>
  <c r="V88" i="20"/>
  <c r="U88" i="20"/>
  <c r="T88" i="20"/>
  <c r="S88" i="20"/>
  <c r="R88" i="20"/>
  <c r="N88" i="20"/>
  <c r="M88" i="20"/>
  <c r="L88" i="20"/>
  <c r="K88" i="20"/>
  <c r="J88" i="20"/>
  <c r="I88" i="20"/>
  <c r="H88" i="20"/>
  <c r="G88" i="20"/>
  <c r="F88" i="20"/>
  <c r="E88" i="20"/>
  <c r="C88" i="20"/>
  <c r="B88" i="20"/>
  <c r="A88" i="20"/>
  <c r="AJ50" i="20"/>
  <c r="AH50" i="20"/>
  <c r="AG50" i="20"/>
  <c r="AF50" i="20"/>
  <c r="AE50" i="20"/>
  <c r="Z50" i="20"/>
  <c r="Y50" i="20"/>
  <c r="X50" i="20"/>
  <c r="W50" i="20"/>
  <c r="V50" i="20"/>
  <c r="U50" i="20"/>
  <c r="T50" i="20"/>
  <c r="S50" i="20"/>
  <c r="R50" i="20"/>
  <c r="N50" i="20"/>
  <c r="M50" i="20"/>
  <c r="L50" i="20"/>
  <c r="K50" i="20"/>
  <c r="J50" i="20"/>
  <c r="I50" i="20"/>
  <c r="H50" i="20"/>
  <c r="G50" i="20"/>
  <c r="F50" i="20"/>
  <c r="E50" i="20"/>
  <c r="C50" i="20"/>
  <c r="B50" i="20"/>
  <c r="A50" i="20"/>
  <c r="AJ112" i="20"/>
  <c r="AI112" i="20"/>
  <c r="AH112" i="20"/>
  <c r="AG112" i="20"/>
  <c r="AF112" i="20"/>
  <c r="AE112" i="20"/>
  <c r="Z112" i="20"/>
  <c r="Y112" i="20"/>
  <c r="X112" i="20"/>
  <c r="W112" i="20"/>
  <c r="V112" i="20"/>
  <c r="U112" i="20"/>
  <c r="T112" i="20"/>
  <c r="S112" i="20"/>
  <c r="R112" i="20"/>
  <c r="N112" i="20"/>
  <c r="M112" i="20"/>
  <c r="L112" i="20"/>
  <c r="K112" i="20"/>
  <c r="J112" i="20"/>
  <c r="I112" i="20"/>
  <c r="H112" i="20"/>
  <c r="G112" i="20"/>
  <c r="F112" i="20"/>
  <c r="E112" i="20"/>
  <c r="C112" i="20"/>
  <c r="B112" i="20"/>
  <c r="A112" i="20"/>
  <c r="AJ40" i="20"/>
  <c r="AH40" i="20"/>
  <c r="AG40" i="20"/>
  <c r="AF40" i="20"/>
  <c r="AE40" i="20"/>
  <c r="Z40" i="20"/>
  <c r="Y40" i="20"/>
  <c r="X40" i="20"/>
  <c r="W40" i="20"/>
  <c r="V40" i="20"/>
  <c r="U40" i="20"/>
  <c r="T40" i="20"/>
  <c r="S40" i="20"/>
  <c r="R40" i="20"/>
  <c r="N40" i="20"/>
  <c r="M40" i="20"/>
  <c r="L40" i="20"/>
  <c r="K40" i="20"/>
  <c r="J40" i="20"/>
  <c r="I40" i="20"/>
  <c r="H40" i="20"/>
  <c r="G40" i="20"/>
  <c r="F40" i="20"/>
  <c r="E40" i="20"/>
  <c r="C40" i="20"/>
  <c r="B40" i="20"/>
  <c r="A40" i="20"/>
  <c r="AJ29" i="20"/>
  <c r="AI29" i="20"/>
  <c r="AH29" i="20"/>
  <c r="AG29" i="20"/>
  <c r="AF29" i="20"/>
  <c r="AE29" i="20"/>
  <c r="Z29" i="20"/>
  <c r="Y29" i="20"/>
  <c r="X29" i="20"/>
  <c r="W29" i="20"/>
  <c r="V29" i="20"/>
  <c r="U29" i="20"/>
  <c r="T29" i="20"/>
  <c r="S29" i="20"/>
  <c r="R29" i="20"/>
  <c r="N29" i="20"/>
  <c r="M29" i="20"/>
  <c r="L29" i="20"/>
  <c r="K29" i="20"/>
  <c r="J29" i="20"/>
  <c r="I29" i="20"/>
  <c r="H29" i="20"/>
  <c r="G29" i="20"/>
  <c r="F29" i="20"/>
  <c r="E29" i="20"/>
  <c r="C29" i="20"/>
  <c r="B29" i="20"/>
  <c r="A29" i="20"/>
  <c r="AJ101" i="20"/>
  <c r="AH101" i="20"/>
  <c r="AG101" i="20"/>
  <c r="AF101" i="20"/>
  <c r="AE101" i="20"/>
  <c r="Z101" i="20"/>
  <c r="Y101" i="20"/>
  <c r="X101" i="20"/>
  <c r="W101" i="20"/>
  <c r="V101" i="20"/>
  <c r="U101" i="20"/>
  <c r="T101" i="20"/>
  <c r="S101" i="20"/>
  <c r="R101" i="20"/>
  <c r="N101" i="20"/>
  <c r="M101" i="20"/>
  <c r="L101" i="20"/>
  <c r="K101" i="20"/>
  <c r="J101" i="20"/>
  <c r="I101" i="20"/>
  <c r="H101" i="20"/>
  <c r="G101" i="20"/>
  <c r="F101" i="20"/>
  <c r="E101" i="20"/>
  <c r="C101" i="20"/>
  <c r="B101" i="20"/>
  <c r="A101" i="20"/>
  <c r="AJ87" i="20"/>
  <c r="AI87" i="20"/>
  <c r="AH87" i="20"/>
  <c r="AG87" i="20"/>
  <c r="AF87" i="20"/>
  <c r="AE87" i="20"/>
  <c r="Z87" i="20"/>
  <c r="Y87" i="20"/>
  <c r="X87" i="20"/>
  <c r="W87" i="20"/>
  <c r="V87" i="20"/>
  <c r="U87" i="20"/>
  <c r="T87" i="20"/>
  <c r="S87" i="20"/>
  <c r="R87" i="20"/>
  <c r="N87" i="20"/>
  <c r="M87" i="20"/>
  <c r="L87" i="20"/>
  <c r="K87" i="20"/>
  <c r="J87" i="20"/>
  <c r="I87" i="20"/>
  <c r="H87" i="20"/>
  <c r="G87" i="20"/>
  <c r="F87" i="20"/>
  <c r="E87" i="20"/>
  <c r="C87" i="20"/>
  <c r="B87" i="20"/>
  <c r="A87" i="20"/>
  <c r="AJ34" i="20"/>
  <c r="AH34" i="20"/>
  <c r="AG34" i="20"/>
  <c r="AF34" i="20"/>
  <c r="AE34" i="20"/>
  <c r="Z34" i="20"/>
  <c r="Y34" i="20"/>
  <c r="X34" i="20"/>
  <c r="W34" i="20"/>
  <c r="V34" i="20"/>
  <c r="U34" i="20"/>
  <c r="T34" i="20"/>
  <c r="S34" i="20"/>
  <c r="R34" i="20"/>
  <c r="N34" i="20"/>
  <c r="M34" i="20"/>
  <c r="L34" i="20"/>
  <c r="K34" i="20"/>
  <c r="J34" i="20"/>
  <c r="I34" i="20"/>
  <c r="H34" i="20"/>
  <c r="G34" i="20"/>
  <c r="F34" i="20"/>
  <c r="E34" i="20"/>
  <c r="C34" i="20"/>
  <c r="B34" i="20"/>
  <c r="A34" i="20"/>
  <c r="AJ33" i="20"/>
  <c r="AH33" i="20"/>
  <c r="AG33" i="20"/>
  <c r="AF33" i="20"/>
  <c r="AE33" i="20"/>
  <c r="Z33" i="20"/>
  <c r="Y33" i="20"/>
  <c r="X33" i="20"/>
  <c r="W33" i="20"/>
  <c r="V33" i="20"/>
  <c r="U33" i="20"/>
  <c r="T33" i="20"/>
  <c r="S33" i="20"/>
  <c r="R33" i="20"/>
  <c r="N33" i="20"/>
  <c r="M33" i="20"/>
  <c r="L33" i="20"/>
  <c r="K33" i="20"/>
  <c r="J33" i="20"/>
  <c r="I33" i="20"/>
  <c r="H33" i="20"/>
  <c r="G33" i="20"/>
  <c r="F33" i="20"/>
  <c r="E33" i="20"/>
  <c r="C33" i="20"/>
  <c r="B33" i="20"/>
  <c r="A33" i="20"/>
  <c r="AJ7" i="20"/>
  <c r="AH7" i="20"/>
  <c r="AG7" i="20"/>
  <c r="AF7" i="20"/>
  <c r="AE7" i="20"/>
  <c r="Z7" i="20"/>
  <c r="Y7" i="20"/>
  <c r="X7" i="20"/>
  <c r="W7" i="20"/>
  <c r="V7" i="20"/>
  <c r="U7" i="20"/>
  <c r="T7" i="20"/>
  <c r="S7" i="20"/>
  <c r="R7" i="20"/>
  <c r="N7" i="20"/>
  <c r="M7" i="20"/>
  <c r="L7" i="20"/>
  <c r="K7" i="20"/>
  <c r="J7" i="20"/>
  <c r="I7" i="20"/>
  <c r="H7" i="20"/>
  <c r="G7" i="20"/>
  <c r="F7" i="20"/>
  <c r="E7" i="20"/>
  <c r="C7" i="20"/>
  <c r="B7" i="20"/>
  <c r="A7" i="20"/>
  <c r="AJ86" i="20"/>
  <c r="AH86" i="20"/>
  <c r="AG86" i="20"/>
  <c r="AF86" i="20"/>
  <c r="AE86" i="20"/>
  <c r="Z86" i="20"/>
  <c r="Y86" i="20"/>
  <c r="X86" i="20"/>
  <c r="W86" i="20"/>
  <c r="V86" i="20"/>
  <c r="U86" i="20"/>
  <c r="T86" i="20"/>
  <c r="S86" i="20"/>
  <c r="R86" i="20"/>
  <c r="N86" i="20"/>
  <c r="M86" i="20"/>
  <c r="L86" i="20"/>
  <c r="K86" i="20"/>
  <c r="J86" i="20"/>
  <c r="I86" i="20"/>
  <c r="H86" i="20"/>
  <c r="G86" i="20"/>
  <c r="F86" i="20"/>
  <c r="E86" i="20"/>
  <c r="C86" i="20"/>
  <c r="B86" i="20"/>
  <c r="A86" i="20"/>
  <c r="AJ5" i="20"/>
  <c r="AI5" i="20"/>
  <c r="AH5" i="20"/>
  <c r="AG5" i="20"/>
  <c r="AF5" i="20"/>
  <c r="AE5" i="20"/>
  <c r="Z5" i="20"/>
  <c r="Y5" i="20"/>
  <c r="X5" i="20"/>
  <c r="W5" i="20"/>
  <c r="V5" i="20"/>
  <c r="U5" i="20"/>
  <c r="T5" i="20"/>
  <c r="S5" i="20"/>
  <c r="R5" i="20"/>
  <c r="N5" i="20"/>
  <c r="M5" i="20"/>
  <c r="L5" i="20"/>
  <c r="K5" i="20"/>
  <c r="J5" i="20"/>
  <c r="I5" i="20"/>
  <c r="H5" i="20"/>
  <c r="G5" i="20"/>
  <c r="F5" i="20"/>
  <c r="E5" i="20"/>
  <c r="C5" i="20"/>
  <c r="B5" i="20"/>
  <c r="A5" i="20"/>
  <c r="AJ57" i="20"/>
  <c r="AH57" i="20"/>
  <c r="AG57" i="20"/>
  <c r="AF57" i="20"/>
  <c r="AE57" i="20"/>
  <c r="Z57" i="20"/>
  <c r="Y57" i="20"/>
  <c r="X57" i="20"/>
  <c r="W57" i="20"/>
  <c r="V57" i="20"/>
  <c r="U57" i="20"/>
  <c r="T57" i="20"/>
  <c r="S57" i="20"/>
  <c r="R57" i="20"/>
  <c r="N57" i="20"/>
  <c r="M57" i="20"/>
  <c r="L57" i="20"/>
  <c r="K57" i="20"/>
  <c r="J57" i="20"/>
  <c r="I57" i="20"/>
  <c r="H57" i="20"/>
  <c r="G57" i="20"/>
  <c r="F57" i="20"/>
  <c r="E57" i="20"/>
  <c r="C57" i="20"/>
  <c r="B57" i="20"/>
  <c r="AJ54" i="20"/>
  <c r="AH54" i="20"/>
  <c r="AG54" i="20"/>
  <c r="AF54" i="20"/>
  <c r="AE54" i="20"/>
  <c r="Z54" i="20"/>
  <c r="Y54" i="20"/>
  <c r="X54" i="20"/>
  <c r="W54" i="20"/>
  <c r="V54" i="20"/>
  <c r="U54" i="20"/>
  <c r="T54" i="20"/>
  <c r="S54" i="20"/>
  <c r="R54" i="20"/>
  <c r="N54" i="20"/>
  <c r="M54" i="20"/>
  <c r="L54" i="20"/>
  <c r="K54" i="20"/>
  <c r="J54" i="20"/>
  <c r="I54" i="20"/>
  <c r="H54" i="20"/>
  <c r="G54" i="20"/>
  <c r="F54" i="20"/>
  <c r="E54" i="20"/>
  <c r="C54" i="20"/>
  <c r="B54" i="20"/>
  <c r="A54" i="20"/>
  <c r="AJ32" i="20"/>
  <c r="AH32" i="20"/>
  <c r="AG32" i="20"/>
  <c r="AF32" i="20"/>
  <c r="AE32" i="20"/>
  <c r="Z32" i="20"/>
  <c r="Y32" i="20"/>
  <c r="X32" i="20"/>
  <c r="W32" i="20"/>
  <c r="V32" i="20"/>
  <c r="U32" i="20"/>
  <c r="T32" i="20"/>
  <c r="S32" i="20"/>
  <c r="R32" i="20"/>
  <c r="N32" i="20"/>
  <c r="M32" i="20"/>
  <c r="L32" i="20"/>
  <c r="K32" i="20"/>
  <c r="J32" i="20"/>
  <c r="I32" i="20"/>
  <c r="H32" i="20"/>
  <c r="G32" i="20"/>
  <c r="F32" i="20"/>
  <c r="E32" i="20"/>
  <c r="C32" i="20"/>
  <c r="B32" i="20"/>
  <c r="A32" i="20"/>
  <c r="AJ80" i="20"/>
  <c r="AH80" i="20"/>
  <c r="AG80" i="20"/>
  <c r="AF80" i="20"/>
  <c r="AE80" i="20"/>
  <c r="Z80" i="20"/>
  <c r="Y80" i="20"/>
  <c r="X80" i="20"/>
  <c r="W80" i="20"/>
  <c r="V80" i="20"/>
  <c r="U80" i="20"/>
  <c r="T80" i="20"/>
  <c r="S80" i="20"/>
  <c r="R80" i="20"/>
  <c r="N80" i="20"/>
  <c r="M80" i="20"/>
  <c r="L80" i="20"/>
  <c r="K80" i="20"/>
  <c r="J80" i="20"/>
  <c r="I80" i="20"/>
  <c r="H80" i="20"/>
  <c r="G80" i="20"/>
  <c r="F80" i="20"/>
  <c r="E80" i="20"/>
  <c r="C80" i="20"/>
  <c r="B80" i="20"/>
  <c r="A80" i="20"/>
  <c r="AJ20" i="20"/>
  <c r="AH20" i="20"/>
  <c r="AG20" i="20"/>
  <c r="AF20" i="20"/>
  <c r="AE20" i="20"/>
  <c r="AM20" i="20" s="1"/>
  <c r="Z20" i="20"/>
  <c r="Y20" i="20"/>
  <c r="X20" i="20"/>
  <c r="W20" i="20"/>
  <c r="V20" i="20"/>
  <c r="U20" i="20"/>
  <c r="T20" i="20"/>
  <c r="S20" i="20"/>
  <c r="R20" i="20"/>
  <c r="N20" i="20"/>
  <c r="M20" i="20"/>
  <c r="L20" i="20"/>
  <c r="K20" i="20"/>
  <c r="J20" i="20"/>
  <c r="I20" i="20"/>
  <c r="H20" i="20"/>
  <c r="G20" i="20"/>
  <c r="F20" i="20"/>
  <c r="E20" i="20"/>
  <c r="C20" i="20"/>
  <c r="B20" i="20"/>
  <c r="A20" i="20"/>
  <c r="AJ25" i="20"/>
  <c r="AI25" i="20"/>
  <c r="AH25" i="20"/>
  <c r="AG25" i="20"/>
  <c r="AF25" i="20"/>
  <c r="AE25" i="20"/>
  <c r="Z25" i="20"/>
  <c r="Y25" i="20"/>
  <c r="X25" i="20"/>
  <c r="W25" i="20"/>
  <c r="V25" i="20"/>
  <c r="U25" i="20"/>
  <c r="T25" i="20"/>
  <c r="S25" i="20"/>
  <c r="R25" i="20"/>
  <c r="N25" i="20"/>
  <c r="M25" i="20"/>
  <c r="L25" i="20"/>
  <c r="K25" i="20"/>
  <c r="J25" i="20"/>
  <c r="I25" i="20"/>
  <c r="H25" i="20"/>
  <c r="G25" i="20"/>
  <c r="F25" i="20"/>
  <c r="E25" i="20"/>
  <c r="C25" i="20"/>
  <c r="B25" i="20"/>
  <c r="AJ119" i="20"/>
  <c r="AH119" i="20"/>
  <c r="AG119" i="20"/>
  <c r="AF119" i="20"/>
  <c r="AE119" i="20"/>
  <c r="Z119" i="20"/>
  <c r="Y119" i="20"/>
  <c r="X119" i="20"/>
  <c r="W119" i="20"/>
  <c r="V119" i="20"/>
  <c r="U119" i="20"/>
  <c r="T119" i="20"/>
  <c r="S119" i="20"/>
  <c r="R119" i="20"/>
  <c r="N119" i="20"/>
  <c r="M119" i="20"/>
  <c r="L119" i="20"/>
  <c r="K119" i="20"/>
  <c r="J119" i="20"/>
  <c r="I119" i="20"/>
  <c r="H119" i="20"/>
  <c r="G119" i="20"/>
  <c r="F119" i="20"/>
  <c r="E119" i="20"/>
  <c r="C119" i="20"/>
  <c r="B119" i="20"/>
  <c r="A119" i="20"/>
  <c r="AJ120" i="20"/>
  <c r="AH120" i="20"/>
  <c r="AG120" i="20"/>
  <c r="AF120" i="20"/>
  <c r="AE120" i="20"/>
  <c r="Z120" i="20"/>
  <c r="Y120" i="20"/>
  <c r="X120" i="20"/>
  <c r="W120" i="20"/>
  <c r="V120" i="20"/>
  <c r="U120" i="20"/>
  <c r="T120" i="20"/>
  <c r="S120" i="20"/>
  <c r="R120" i="20"/>
  <c r="N120" i="20"/>
  <c r="M120" i="20"/>
  <c r="L120" i="20"/>
  <c r="K120" i="20"/>
  <c r="J120" i="20"/>
  <c r="I120" i="20"/>
  <c r="H120" i="20"/>
  <c r="G120" i="20"/>
  <c r="F120" i="20"/>
  <c r="E120" i="20"/>
  <c r="C120" i="20"/>
  <c r="B120" i="20"/>
  <c r="A120" i="20"/>
  <c r="Z1" i="20"/>
  <c r="Y1" i="20"/>
  <c r="X1" i="20"/>
  <c r="W1" i="20"/>
  <c r="V1" i="20"/>
  <c r="U1" i="20"/>
  <c r="T1" i="20"/>
  <c r="S1" i="20"/>
  <c r="R1" i="20"/>
  <c r="N1" i="20"/>
  <c r="M1" i="20"/>
  <c r="L1" i="20"/>
  <c r="K1" i="20"/>
  <c r="J1" i="20"/>
  <c r="I1" i="20"/>
  <c r="H1" i="20"/>
  <c r="G1" i="20"/>
  <c r="F1" i="20"/>
  <c r="E1" i="20"/>
  <c r="AM129" i="19"/>
  <c r="AK129" i="19"/>
  <c r="AJ129" i="19"/>
  <c r="AI129" i="19"/>
  <c r="AH129" i="19"/>
  <c r="AC129" i="19"/>
  <c r="AB129" i="19"/>
  <c r="AA129" i="19"/>
  <c r="Z129" i="19"/>
  <c r="Y129" i="19"/>
  <c r="X129" i="19"/>
  <c r="W129" i="19"/>
  <c r="V129" i="19"/>
  <c r="U129" i="19"/>
  <c r="T129" i="19"/>
  <c r="N129" i="19"/>
  <c r="M129" i="19"/>
  <c r="L129" i="19"/>
  <c r="K129" i="19"/>
  <c r="J129" i="19"/>
  <c r="I129" i="19"/>
  <c r="H129" i="19"/>
  <c r="G129" i="19"/>
  <c r="F129" i="19"/>
  <c r="E129" i="19"/>
  <c r="C129" i="19"/>
  <c r="S129" i="19" s="1"/>
  <c r="B129" i="19"/>
  <c r="R129" i="19" s="1"/>
  <c r="A129" i="19"/>
  <c r="AM130" i="19"/>
  <c r="AK130" i="19"/>
  <c r="AJ130" i="19"/>
  <c r="AI130" i="19"/>
  <c r="AH130" i="19"/>
  <c r="AC130" i="19"/>
  <c r="AB130" i="19"/>
  <c r="AA130" i="19"/>
  <c r="Z130" i="19"/>
  <c r="Y130" i="19"/>
  <c r="X130" i="19"/>
  <c r="W130" i="19"/>
  <c r="V130" i="19"/>
  <c r="U130" i="19"/>
  <c r="T130" i="19"/>
  <c r="N130" i="19"/>
  <c r="M130" i="19"/>
  <c r="L130" i="19"/>
  <c r="K130" i="19"/>
  <c r="J130" i="19"/>
  <c r="I130" i="19"/>
  <c r="H130" i="19"/>
  <c r="G130" i="19"/>
  <c r="F130" i="19"/>
  <c r="E130" i="19"/>
  <c r="C130" i="19"/>
  <c r="S130" i="19" s="1"/>
  <c r="B130" i="19"/>
  <c r="R130" i="19" s="1"/>
  <c r="A130" i="19"/>
  <c r="AM131" i="19"/>
  <c r="AK131" i="19"/>
  <c r="AJ131" i="19"/>
  <c r="AI131" i="19"/>
  <c r="AH131" i="19"/>
  <c r="AC131" i="19"/>
  <c r="AB131" i="19"/>
  <c r="AA131" i="19"/>
  <c r="Z131" i="19"/>
  <c r="Y131" i="19"/>
  <c r="X131" i="19"/>
  <c r="W131" i="19"/>
  <c r="V131" i="19"/>
  <c r="U131" i="19"/>
  <c r="T131" i="19"/>
  <c r="N131" i="19"/>
  <c r="M131" i="19"/>
  <c r="L131" i="19"/>
  <c r="K131" i="19"/>
  <c r="J131" i="19"/>
  <c r="I131" i="19"/>
  <c r="H131" i="19"/>
  <c r="G131" i="19"/>
  <c r="F131" i="19"/>
  <c r="E131" i="19"/>
  <c r="C131" i="19"/>
  <c r="S131" i="19" s="1"/>
  <c r="B131" i="19"/>
  <c r="R131" i="19" s="1"/>
  <c r="A131" i="19"/>
  <c r="AM128" i="19"/>
  <c r="AK128" i="19"/>
  <c r="AJ128" i="19"/>
  <c r="AI128" i="19"/>
  <c r="AH128" i="19"/>
  <c r="AC128" i="19"/>
  <c r="AB128" i="19"/>
  <c r="AA128" i="19"/>
  <c r="Z128" i="19"/>
  <c r="Y128" i="19"/>
  <c r="X128" i="19"/>
  <c r="W128" i="19"/>
  <c r="V128" i="19"/>
  <c r="U128" i="19"/>
  <c r="T128" i="19"/>
  <c r="N128" i="19"/>
  <c r="M128" i="19"/>
  <c r="L128" i="19"/>
  <c r="K128" i="19"/>
  <c r="J128" i="19"/>
  <c r="I128" i="19"/>
  <c r="H128" i="19"/>
  <c r="G128" i="19"/>
  <c r="F128" i="19"/>
  <c r="E128" i="19"/>
  <c r="C128" i="19"/>
  <c r="S128" i="19" s="1"/>
  <c r="B128" i="19"/>
  <c r="R128" i="19" s="1"/>
  <c r="A128" i="19"/>
  <c r="AM127" i="19"/>
  <c r="AK127" i="19"/>
  <c r="AJ127" i="19"/>
  <c r="AI127" i="19"/>
  <c r="AH127" i="19"/>
  <c r="AC127" i="19"/>
  <c r="AB127" i="19"/>
  <c r="AA127" i="19"/>
  <c r="Z127" i="19"/>
  <c r="Y127" i="19"/>
  <c r="X127" i="19"/>
  <c r="W127" i="19"/>
  <c r="V127" i="19"/>
  <c r="U127" i="19"/>
  <c r="T127" i="19"/>
  <c r="N127" i="19"/>
  <c r="M127" i="19"/>
  <c r="L127" i="19"/>
  <c r="K127" i="19"/>
  <c r="J127" i="19"/>
  <c r="I127" i="19"/>
  <c r="H127" i="19"/>
  <c r="G127" i="19"/>
  <c r="F127" i="19"/>
  <c r="E127" i="19"/>
  <c r="C127" i="19"/>
  <c r="S127" i="19" s="1"/>
  <c r="B127" i="19"/>
  <c r="R127" i="19" s="1"/>
  <c r="A127" i="19"/>
  <c r="V99" i="19"/>
  <c r="U99" i="19"/>
  <c r="T99" i="19"/>
  <c r="N99" i="19"/>
  <c r="M99" i="19"/>
  <c r="L99" i="19"/>
  <c r="AM102" i="19"/>
  <c r="AK102" i="19"/>
  <c r="AJ102" i="19"/>
  <c r="AI102" i="19"/>
  <c r="AH102" i="19"/>
  <c r="AC102" i="19"/>
  <c r="AB102" i="19"/>
  <c r="AA102" i="19"/>
  <c r="Z102" i="19"/>
  <c r="Y102" i="19"/>
  <c r="X102" i="19"/>
  <c r="W102" i="19"/>
  <c r="V102" i="19"/>
  <c r="U102" i="19"/>
  <c r="T102" i="19"/>
  <c r="N102" i="19"/>
  <c r="M102" i="19"/>
  <c r="L102" i="19"/>
  <c r="K102" i="19"/>
  <c r="J102" i="19"/>
  <c r="I102" i="19"/>
  <c r="H102" i="19"/>
  <c r="G102" i="19"/>
  <c r="F102" i="19"/>
  <c r="E102" i="19"/>
  <c r="C102" i="19"/>
  <c r="S102" i="19" s="1"/>
  <c r="B102" i="19"/>
  <c r="R102" i="19" s="1"/>
  <c r="A102" i="19"/>
  <c r="AM101" i="19"/>
  <c r="AK101" i="19"/>
  <c r="AJ101" i="19"/>
  <c r="AI101" i="19"/>
  <c r="AH101" i="19"/>
  <c r="AC101" i="19"/>
  <c r="AB101" i="19"/>
  <c r="AA101" i="19"/>
  <c r="Z101" i="19"/>
  <c r="Y101" i="19"/>
  <c r="X101" i="19"/>
  <c r="W101" i="19"/>
  <c r="V101" i="19"/>
  <c r="U101" i="19"/>
  <c r="T101" i="19"/>
  <c r="N101" i="19"/>
  <c r="M101" i="19"/>
  <c r="L101" i="19"/>
  <c r="K101" i="19"/>
  <c r="J101" i="19"/>
  <c r="I101" i="19"/>
  <c r="H101" i="19"/>
  <c r="G101" i="19"/>
  <c r="F101" i="19"/>
  <c r="E101" i="19"/>
  <c r="C101" i="19"/>
  <c r="S101" i="19" s="1"/>
  <c r="B101" i="19"/>
  <c r="R101" i="19" s="1"/>
  <c r="A101" i="19"/>
  <c r="AM100" i="19"/>
  <c r="AK100" i="19"/>
  <c r="AJ100" i="19"/>
  <c r="AI100" i="19"/>
  <c r="AH100" i="19"/>
  <c r="AC100" i="19"/>
  <c r="AB100" i="19"/>
  <c r="AA100" i="19"/>
  <c r="Z100" i="19"/>
  <c r="Y100" i="19"/>
  <c r="X100" i="19"/>
  <c r="W100" i="19"/>
  <c r="V100" i="19"/>
  <c r="U100" i="19"/>
  <c r="T100" i="19"/>
  <c r="N100" i="19"/>
  <c r="M100" i="19"/>
  <c r="L100" i="19"/>
  <c r="K100" i="19"/>
  <c r="J100" i="19"/>
  <c r="I100" i="19"/>
  <c r="H100" i="19"/>
  <c r="G100" i="19"/>
  <c r="F100" i="19"/>
  <c r="E100" i="19"/>
  <c r="C100" i="19"/>
  <c r="S100" i="19" s="1"/>
  <c r="B100" i="19"/>
  <c r="R100" i="19" s="1"/>
  <c r="A100" i="19"/>
  <c r="AM99" i="19"/>
  <c r="AK99" i="19"/>
  <c r="AJ99" i="19"/>
  <c r="AI99" i="19"/>
  <c r="AH99" i="19"/>
  <c r="AC99" i="19"/>
  <c r="AB99" i="19"/>
  <c r="AA99" i="19"/>
  <c r="Z99" i="19"/>
  <c r="Y99" i="19"/>
  <c r="X99" i="19"/>
  <c r="W99" i="19"/>
  <c r="K99" i="19"/>
  <c r="J99" i="19"/>
  <c r="I99" i="19"/>
  <c r="H99" i="19"/>
  <c r="G99" i="19"/>
  <c r="F99" i="19"/>
  <c r="E99" i="19"/>
  <c r="C99" i="19"/>
  <c r="S99" i="19" s="1"/>
  <c r="B99" i="19"/>
  <c r="R99" i="19" s="1"/>
  <c r="A99" i="19"/>
  <c r="AC92" i="19"/>
  <c r="AB92" i="19"/>
  <c r="AA92" i="19"/>
  <c r="Z92" i="19"/>
  <c r="Y92" i="19"/>
  <c r="X92" i="19"/>
  <c r="W92" i="19"/>
  <c r="V92" i="19"/>
  <c r="U92" i="19"/>
  <c r="T92" i="19"/>
  <c r="N92" i="19"/>
  <c r="M92" i="19"/>
  <c r="L92" i="19"/>
  <c r="K92" i="19"/>
  <c r="J92" i="19"/>
  <c r="I92" i="19"/>
  <c r="H92" i="19"/>
  <c r="G92" i="19"/>
  <c r="F92" i="19"/>
  <c r="AC91" i="19"/>
  <c r="AB91" i="19"/>
  <c r="AA91" i="19"/>
  <c r="Z91" i="19"/>
  <c r="Y91" i="19"/>
  <c r="X91" i="19"/>
  <c r="W91" i="19"/>
  <c r="V91" i="19"/>
  <c r="U91" i="19"/>
  <c r="T91" i="19"/>
  <c r="N91" i="19"/>
  <c r="M91" i="19"/>
  <c r="L91" i="19"/>
  <c r="K91" i="19"/>
  <c r="J91" i="19"/>
  <c r="I91" i="19"/>
  <c r="H91" i="19"/>
  <c r="G91" i="19"/>
  <c r="F91" i="19"/>
  <c r="AL92" i="19"/>
  <c r="AK92" i="19"/>
  <c r="AJ92" i="19"/>
  <c r="AI92" i="19"/>
  <c r="AD92" i="19"/>
  <c r="E92" i="19"/>
  <c r="C92" i="19"/>
  <c r="S92" i="19" s="1"/>
  <c r="B92" i="19"/>
  <c r="R92" i="19" s="1"/>
  <c r="A92" i="19"/>
  <c r="AL91" i="19"/>
  <c r="AK91" i="19"/>
  <c r="AJ91" i="19"/>
  <c r="AI91" i="19"/>
  <c r="AD91" i="19"/>
  <c r="E91" i="19"/>
  <c r="C91" i="19"/>
  <c r="S91" i="19" s="1"/>
  <c r="B91" i="19"/>
  <c r="R91" i="19" s="1"/>
  <c r="A91" i="19"/>
  <c r="W48" i="19"/>
  <c r="W49" i="19"/>
  <c r="W50" i="19"/>
  <c r="AM42" i="19"/>
  <c r="AK42" i="19"/>
  <c r="AJ42" i="19"/>
  <c r="AI42" i="19"/>
  <c r="AH42" i="19"/>
  <c r="T42" i="19"/>
  <c r="E42" i="19"/>
  <c r="C42" i="19"/>
  <c r="S42" i="19" s="1"/>
  <c r="B42" i="19"/>
  <c r="R42" i="19" s="1"/>
  <c r="A42" i="19"/>
  <c r="AD77" i="20" l="1"/>
  <c r="AB77" i="20"/>
  <c r="AC77" i="20"/>
  <c r="AD76" i="20"/>
  <c r="AC74" i="20"/>
  <c r="AB76" i="20"/>
  <c r="AC76" i="20"/>
  <c r="AD72" i="20"/>
  <c r="AB72" i="20"/>
  <c r="AC72" i="20"/>
  <c r="AD75" i="20"/>
  <c r="AC73" i="20"/>
  <c r="AD73" i="20"/>
  <c r="AB74" i="20"/>
  <c r="AD74" i="20"/>
  <c r="AB73" i="20"/>
  <c r="AB75" i="20"/>
  <c r="AC75" i="20"/>
  <c r="AC45" i="20"/>
  <c r="AD47" i="20"/>
  <c r="AD44" i="20"/>
  <c r="AD48" i="20"/>
  <c r="AC44" i="20"/>
  <c r="AB45" i="20"/>
  <c r="AC47" i="20"/>
  <c r="AD45" i="20"/>
  <c r="AD46" i="20"/>
  <c r="AB47" i="20"/>
  <c r="AC46" i="20"/>
  <c r="AB44" i="20"/>
  <c r="AB46" i="20"/>
  <c r="AB48" i="20"/>
  <c r="AC48" i="20"/>
  <c r="AD37" i="20"/>
  <c r="AD108" i="20"/>
  <c r="AD126" i="20"/>
  <c r="AC11" i="20"/>
  <c r="AD39" i="20"/>
  <c r="AC87" i="20"/>
  <c r="AC18" i="20"/>
  <c r="AM96" i="20"/>
  <c r="AB54" i="20"/>
  <c r="AC51" i="20"/>
  <c r="AD15" i="20"/>
  <c r="AB6" i="20"/>
  <c r="AD128" i="20"/>
  <c r="AD105" i="20"/>
  <c r="AD106" i="20"/>
  <c r="AC5" i="20"/>
  <c r="AC91" i="20"/>
  <c r="AB36" i="20"/>
  <c r="AB55" i="20"/>
  <c r="AB125" i="20"/>
  <c r="AC53" i="20"/>
  <c r="AD53" i="20"/>
  <c r="AD89" i="20"/>
  <c r="AD11" i="20"/>
  <c r="AC26" i="20"/>
  <c r="AC120" i="20"/>
  <c r="AD20" i="20"/>
  <c r="AB129" i="20"/>
  <c r="AD41" i="20"/>
  <c r="AD112" i="20"/>
  <c r="AB51" i="20"/>
  <c r="AB111" i="20"/>
  <c r="AD92" i="20"/>
  <c r="AC131" i="20"/>
  <c r="AC84" i="20"/>
  <c r="AB67" i="20"/>
  <c r="AD26" i="20"/>
  <c r="AC122" i="20"/>
  <c r="AD131" i="20"/>
  <c r="AD84" i="20"/>
  <c r="AB85" i="20"/>
  <c r="AD61" i="20"/>
  <c r="AD63" i="20"/>
  <c r="AB28" i="20"/>
  <c r="AD65" i="20"/>
  <c r="AB35" i="20"/>
  <c r="AD54" i="20"/>
  <c r="AC29" i="20"/>
  <c r="AD122" i="20"/>
  <c r="AD38" i="20"/>
  <c r="AD93" i="20"/>
  <c r="AB18" i="20"/>
  <c r="AD57" i="20"/>
  <c r="AD2" i="20"/>
  <c r="AB122" i="20"/>
  <c r="AD111" i="20"/>
  <c r="AB80" i="20"/>
  <c r="AD7" i="20"/>
  <c r="AB37" i="20"/>
  <c r="AD100" i="20"/>
  <c r="AD85" i="20"/>
  <c r="AC105" i="20"/>
  <c r="AC64" i="20"/>
  <c r="AC106" i="20"/>
  <c r="AC81" i="20"/>
  <c r="AD127" i="20"/>
  <c r="AC130" i="20"/>
  <c r="AD34" i="20"/>
  <c r="AC54" i="20"/>
  <c r="AC7" i="20"/>
  <c r="AB101" i="20"/>
  <c r="AB88" i="20"/>
  <c r="AB116" i="20"/>
  <c r="AD22" i="20"/>
  <c r="AC15" i="20"/>
  <c r="AB16" i="20"/>
  <c r="AD70" i="20"/>
  <c r="AB102" i="20"/>
  <c r="AC6" i="20"/>
  <c r="AD114" i="20"/>
  <c r="AD118" i="20"/>
  <c r="AC63" i="20"/>
  <c r="AC100" i="20"/>
  <c r="AD123" i="20"/>
  <c r="AD121" i="20"/>
  <c r="AD14" i="20"/>
  <c r="AC110" i="20"/>
  <c r="AD80" i="20"/>
  <c r="AD5" i="20"/>
  <c r="AC116" i="20"/>
  <c r="AB8" i="20"/>
  <c r="AC103" i="20"/>
  <c r="AD58" i="20"/>
  <c r="AB90" i="20"/>
  <c r="AC3" i="20"/>
  <c r="AC4" i="20"/>
  <c r="AD81" i="20"/>
  <c r="AC97" i="20"/>
  <c r="AD110" i="20"/>
  <c r="AC68" i="20"/>
  <c r="AB50" i="20"/>
  <c r="AD88" i="20"/>
  <c r="AD116" i="20"/>
  <c r="AC52" i="20"/>
  <c r="AD16" i="20"/>
  <c r="AC99" i="20"/>
  <c r="AB13" i="20"/>
  <c r="AD3" i="20"/>
  <c r="AC28" i="20"/>
  <c r="AC24" i="20"/>
  <c r="AD4" i="20"/>
  <c r="AC55" i="20"/>
  <c r="AD97" i="20"/>
  <c r="AD130" i="20"/>
  <c r="AC25" i="20"/>
  <c r="AD25" i="20"/>
  <c r="AB32" i="20"/>
  <c r="AB5" i="20"/>
  <c r="AB87" i="20"/>
  <c r="AD87" i="20"/>
  <c r="AC112" i="20"/>
  <c r="AD10" i="20"/>
  <c r="AD104" i="20"/>
  <c r="AC62" i="20"/>
  <c r="AC95" i="20"/>
  <c r="AC115" i="20"/>
  <c r="AC96" i="20"/>
  <c r="AC12" i="20"/>
  <c r="AC66" i="20"/>
  <c r="AD23" i="20"/>
  <c r="AC10" i="20"/>
  <c r="AB83" i="20"/>
  <c r="AB79" i="20"/>
  <c r="AD62" i="20"/>
  <c r="AC128" i="20"/>
  <c r="AD129" i="20"/>
  <c r="AC126" i="20"/>
  <c r="AD95" i="20"/>
  <c r="AD115" i="20"/>
  <c r="AD96" i="20"/>
  <c r="AD12" i="20"/>
  <c r="AC65" i="20"/>
  <c r="AD66" i="20"/>
  <c r="AD33" i="20"/>
  <c r="AC57" i="20"/>
  <c r="AD86" i="20"/>
  <c r="AD19" i="20"/>
  <c r="AC9" i="20"/>
  <c r="AC83" i="20"/>
  <c r="AB60" i="20"/>
  <c r="AC132" i="20"/>
  <c r="AC98" i="20"/>
  <c r="AD29" i="20"/>
  <c r="AB57" i="20"/>
  <c r="AD101" i="20"/>
  <c r="AB29" i="20"/>
  <c r="AC117" i="20"/>
  <c r="AB59" i="20"/>
  <c r="AB9" i="20"/>
  <c r="AD83" i="20"/>
  <c r="AB69" i="20"/>
  <c r="AD132" i="20"/>
  <c r="AC17" i="20"/>
  <c r="AC30" i="20"/>
  <c r="AB124" i="20"/>
  <c r="AD64" i="20"/>
  <c r="AC107" i="20"/>
  <c r="AD98" i="20"/>
  <c r="AB109" i="20"/>
  <c r="AB120" i="20"/>
  <c r="AD120" i="20"/>
  <c r="AD32" i="20"/>
  <c r="AC20" i="20"/>
  <c r="AB33" i="20"/>
  <c r="AD35" i="20"/>
  <c r="AB117" i="20"/>
  <c r="AC27" i="20"/>
  <c r="AC102" i="20"/>
  <c r="AD79" i="20"/>
  <c r="AD17" i="20"/>
  <c r="AD30" i="20"/>
  <c r="AC36" i="20"/>
  <c r="AD107" i="20"/>
  <c r="AC125" i="20"/>
  <c r="AC67" i="20"/>
  <c r="AC42" i="20"/>
  <c r="AD102" i="20"/>
  <c r="AD125" i="20"/>
  <c r="AD67" i="20"/>
  <c r="AC50" i="20"/>
  <c r="AD119" i="20"/>
  <c r="AB20" i="20"/>
  <c r="AC101" i="20"/>
  <c r="AD40" i="20"/>
  <c r="AD50" i="20"/>
  <c r="AB103" i="20"/>
  <c r="AD82" i="20"/>
  <c r="AC118" i="20"/>
  <c r="AD94" i="20"/>
  <c r="AC123" i="20"/>
  <c r="AC121" i="20"/>
  <c r="AD31" i="20"/>
  <c r="AD18" i="20"/>
  <c r="AC8" i="20"/>
  <c r="AD6" i="20"/>
  <c r="AC69" i="20"/>
  <c r="AC90" i="20"/>
  <c r="AC13" i="20"/>
  <c r="AB30" i="20"/>
  <c r="AC124" i="20"/>
  <c r="AB4" i="20"/>
  <c r="AB107" i="20"/>
  <c r="AB97" i="20"/>
  <c r="AC109" i="20"/>
  <c r="AB34" i="20"/>
  <c r="AB52" i="20"/>
  <c r="AD59" i="20"/>
  <c r="AB27" i="20"/>
  <c r="AD8" i="20"/>
  <c r="AB58" i="20"/>
  <c r="AD60" i="20"/>
  <c r="AB99" i="20"/>
  <c r="AD69" i="20"/>
  <c r="AD90" i="20"/>
  <c r="AB91" i="20"/>
  <c r="AD13" i="20"/>
  <c r="AB24" i="20"/>
  <c r="AD124" i="20"/>
  <c r="AB130" i="20"/>
  <c r="AD109" i="20"/>
  <c r="AB42" i="20"/>
  <c r="AD68" i="20"/>
  <c r="AB23" i="20"/>
  <c r="AD42" i="20"/>
  <c r="AD103" i="20"/>
  <c r="AC79" i="20"/>
  <c r="AB62" i="20"/>
  <c r="AC111" i="20"/>
  <c r="AC37" i="20"/>
  <c r="AC129" i="20"/>
  <c r="AB131" i="20"/>
  <c r="AD28" i="20"/>
  <c r="AB95" i="20"/>
  <c r="AC85" i="20"/>
  <c r="AB115" i="20"/>
  <c r="AD36" i="20"/>
  <c r="AB106" i="20"/>
  <c r="AD55" i="20"/>
  <c r="AB12" i="20"/>
  <c r="AB66" i="20"/>
  <c r="AC23" i="20"/>
  <c r="AD9" i="20"/>
  <c r="AC60" i="20"/>
  <c r="AC32" i="20"/>
  <c r="AC88" i="20"/>
  <c r="AC35" i="20"/>
  <c r="AD91" i="20"/>
  <c r="AD24" i="20"/>
  <c r="AC33" i="20"/>
  <c r="AC80" i="20"/>
  <c r="AB7" i="20"/>
  <c r="AB112" i="20"/>
  <c r="AB2" i="20"/>
  <c r="AD51" i="20"/>
  <c r="AB10" i="20"/>
  <c r="AB104" i="20"/>
  <c r="AB128" i="20"/>
  <c r="AB126" i="20"/>
  <c r="AB123" i="20"/>
  <c r="AB96" i="20"/>
  <c r="AB127" i="20"/>
  <c r="AB41" i="20"/>
  <c r="AC34" i="20"/>
  <c r="AD52" i="20"/>
  <c r="AC16" i="20"/>
  <c r="AD27" i="20"/>
  <c r="AD99" i="20"/>
  <c r="AB25" i="20"/>
  <c r="AC2" i="20"/>
  <c r="AB26" i="20"/>
  <c r="AM9" i="20"/>
  <c r="AC104" i="20"/>
  <c r="AB118" i="20"/>
  <c r="AB94" i="20"/>
  <c r="AB31" i="20"/>
  <c r="AC127" i="20"/>
  <c r="AC41" i="20"/>
  <c r="AB39" i="20"/>
  <c r="AC58" i="20"/>
  <c r="AB86" i="20"/>
  <c r="AB40" i="20"/>
  <c r="AB22" i="20"/>
  <c r="AB82" i="20"/>
  <c r="AB61" i="20"/>
  <c r="AB63" i="20"/>
  <c r="AB100" i="20"/>
  <c r="AC94" i="20"/>
  <c r="AB11" i="20"/>
  <c r="AB121" i="20"/>
  <c r="AC31" i="20"/>
  <c r="AB65" i="20"/>
  <c r="AB53" i="20"/>
  <c r="AC39" i="20"/>
  <c r="AB92" i="20"/>
  <c r="AB93" i="20"/>
  <c r="AB108" i="20"/>
  <c r="AB14" i="20"/>
  <c r="AC59" i="20"/>
  <c r="AC86" i="20"/>
  <c r="AC40" i="20"/>
  <c r="AC22" i="20"/>
  <c r="AB15" i="20"/>
  <c r="AC82" i="20"/>
  <c r="AC61" i="20"/>
  <c r="AB119" i="20"/>
  <c r="AB19" i="20"/>
  <c r="AB70" i="20"/>
  <c r="AB89" i="20"/>
  <c r="AB114" i="20"/>
  <c r="AB132" i="20"/>
  <c r="AB3" i="20"/>
  <c r="AC92" i="20"/>
  <c r="AC93" i="20"/>
  <c r="AB105" i="20"/>
  <c r="AC108" i="20"/>
  <c r="AC14" i="20"/>
  <c r="AB110" i="20"/>
  <c r="AB38" i="20"/>
  <c r="AB17" i="20"/>
  <c r="AB84" i="20"/>
  <c r="AB64" i="20"/>
  <c r="AB81" i="20"/>
  <c r="AB98" i="20"/>
  <c r="AC38" i="20"/>
  <c r="AD117" i="20"/>
  <c r="AC119" i="20"/>
  <c r="AC19" i="20"/>
  <c r="AC70" i="20"/>
  <c r="AC89" i="20"/>
  <c r="AC114" i="20"/>
  <c r="AB68" i="20"/>
  <c r="AG129" i="19"/>
  <c r="AG130" i="19"/>
  <c r="AE129" i="19"/>
  <c r="AF129" i="19"/>
  <c r="AE130" i="19"/>
  <c r="AF130" i="19"/>
  <c r="AG131" i="19"/>
  <c r="AE131" i="19"/>
  <c r="AF131" i="19"/>
  <c r="AF128" i="19"/>
  <c r="AG128" i="19"/>
  <c r="AG127" i="19"/>
  <c r="AE128" i="19"/>
  <c r="AE127" i="19"/>
  <c r="AF127" i="19"/>
  <c r="AE92" i="19"/>
  <c r="AE91" i="19"/>
  <c r="AG102" i="19"/>
  <c r="AG101" i="19"/>
  <c r="AE102" i="19"/>
  <c r="AF102" i="19"/>
  <c r="AE101" i="19"/>
  <c r="AF101" i="19"/>
  <c r="AG100" i="19"/>
  <c r="AE100" i="19"/>
  <c r="AF100" i="19"/>
  <c r="AG99" i="19"/>
  <c r="AE99" i="19"/>
  <c r="AF99" i="19"/>
  <c r="AH91" i="19"/>
  <c r="AH92" i="19"/>
  <c r="AF92" i="19"/>
  <c r="AG92" i="19"/>
  <c r="AF91" i="19"/>
  <c r="AG91" i="19"/>
  <c r="E38" i="19"/>
  <c r="AM117" i="19"/>
  <c r="AK117" i="19"/>
  <c r="AJ117" i="19"/>
  <c r="AH117" i="19"/>
  <c r="T117" i="19"/>
  <c r="E117" i="19"/>
  <c r="C117" i="19"/>
  <c r="S117" i="19" s="1"/>
  <c r="B117" i="19"/>
  <c r="R117" i="19" s="1"/>
  <c r="A117" i="19"/>
  <c r="E125" i="19" l="1"/>
  <c r="AM66" i="19"/>
  <c r="AK66" i="19"/>
  <c r="AJ66" i="19"/>
  <c r="AH66" i="19"/>
  <c r="T66" i="19"/>
  <c r="E66" i="19"/>
  <c r="C66" i="19"/>
  <c r="S66" i="19" s="1"/>
  <c r="B66" i="19"/>
  <c r="R66" i="19" s="1"/>
  <c r="A66" i="19"/>
  <c r="AM65" i="19"/>
  <c r="AK65" i="19"/>
  <c r="AJ65" i="19"/>
  <c r="AH65" i="19"/>
  <c r="T65" i="19"/>
  <c r="E65" i="19"/>
  <c r="C65" i="19"/>
  <c r="S65" i="19" s="1"/>
  <c r="B65" i="19"/>
  <c r="R65" i="19" s="1"/>
  <c r="A65" i="19"/>
  <c r="E19" i="19"/>
  <c r="AM7" i="19"/>
  <c r="AK7" i="19"/>
  <c r="AJ7" i="19"/>
  <c r="AH7" i="19"/>
  <c r="AP7" i="19" s="1"/>
  <c r="T7" i="19"/>
  <c r="E7" i="19"/>
  <c r="C7" i="19"/>
  <c r="S7" i="19" s="1"/>
  <c r="B7" i="19"/>
  <c r="R7" i="19" s="1"/>
  <c r="A7" i="19"/>
  <c r="A143" i="19" l="1"/>
  <c r="A38" i="19"/>
  <c r="A142" i="19"/>
  <c r="A141" i="19"/>
  <c r="A19" i="19"/>
  <c r="A125" i="19"/>
  <c r="A140" i="19"/>
  <c r="A139" i="19"/>
  <c r="A138" i="19"/>
  <c r="A137" i="19"/>
  <c r="A136" i="19"/>
  <c r="A135" i="19"/>
  <c r="A134" i="19"/>
  <c r="A133" i="19"/>
  <c r="A132" i="19"/>
  <c r="A124" i="19"/>
  <c r="A123" i="19"/>
  <c r="A122" i="19"/>
  <c r="A121" i="19"/>
  <c r="A120" i="19"/>
  <c r="A119" i="19"/>
  <c r="A118" i="19"/>
  <c r="A112" i="19"/>
  <c r="A113" i="19"/>
  <c r="A110" i="19"/>
  <c r="A109" i="19"/>
  <c r="A114" i="19"/>
  <c r="A111" i="19"/>
  <c r="A105" i="19"/>
  <c r="A116" i="19"/>
  <c r="A107" i="19"/>
  <c r="A106" i="19"/>
  <c r="A115" i="19"/>
  <c r="A108" i="19"/>
  <c r="A104" i="19"/>
  <c r="A103" i="19"/>
  <c r="A89" i="19"/>
  <c r="A83" i="19"/>
  <c r="A87" i="19"/>
  <c r="A84" i="19"/>
  <c r="A79" i="19"/>
  <c r="A78" i="19"/>
  <c r="A88" i="19"/>
  <c r="A86" i="19"/>
  <c r="A85" i="19"/>
  <c r="A97" i="19"/>
  <c r="A95" i="19"/>
  <c r="A96" i="19"/>
  <c r="A94" i="19"/>
  <c r="A82" i="19"/>
  <c r="A90" i="19"/>
  <c r="A81" i="19"/>
  <c r="A77" i="19"/>
  <c r="A80" i="19"/>
  <c r="A93" i="19"/>
  <c r="A76" i="19"/>
  <c r="A60" i="19"/>
  <c r="A45" i="19"/>
  <c r="A53" i="19"/>
  <c r="A55" i="19"/>
  <c r="A51" i="19"/>
  <c r="A62" i="19"/>
  <c r="A58" i="19"/>
  <c r="A57" i="19"/>
  <c r="A50" i="19"/>
  <c r="A49" i="19"/>
  <c r="A75" i="19"/>
  <c r="A74" i="19"/>
  <c r="A69" i="19"/>
  <c r="A63" i="19"/>
  <c r="A56" i="19"/>
  <c r="A72" i="19"/>
  <c r="A61" i="19"/>
  <c r="A48" i="19"/>
  <c r="A52" i="19"/>
  <c r="A70" i="19"/>
  <c r="A67" i="19"/>
  <c r="A71" i="19"/>
  <c r="A73" i="19"/>
  <c r="A47" i="19"/>
  <c r="A68" i="19"/>
  <c r="A54" i="19"/>
  <c r="A59" i="19"/>
  <c r="A44" i="19"/>
  <c r="A64" i="19"/>
  <c r="A46" i="19"/>
  <c r="A43" i="19"/>
  <c r="A40" i="19"/>
  <c r="A28" i="19"/>
  <c r="A35" i="19"/>
  <c r="A33" i="19"/>
  <c r="A32" i="19"/>
  <c r="A31" i="19"/>
  <c r="A34" i="19"/>
  <c r="A37" i="19"/>
  <c r="A30" i="19"/>
  <c r="A36" i="19"/>
  <c r="A39" i="19"/>
  <c r="A29" i="19"/>
  <c r="A27" i="19"/>
  <c r="A26" i="19"/>
  <c r="A25" i="19"/>
  <c r="A24" i="19"/>
  <c r="A23" i="19"/>
  <c r="A22" i="19"/>
  <c r="A21" i="19"/>
  <c r="A18" i="19"/>
  <c r="A17" i="19"/>
  <c r="A16" i="19"/>
  <c r="A15" i="19"/>
  <c r="A14" i="19"/>
  <c r="A13" i="19"/>
  <c r="A12" i="19"/>
  <c r="A11" i="19"/>
  <c r="A6" i="19"/>
  <c r="A5" i="19"/>
  <c r="A10" i="19"/>
  <c r="A4" i="19"/>
  <c r="A3" i="19"/>
  <c r="A2" i="19"/>
  <c r="A9" i="19"/>
  <c r="A8" i="19"/>
  <c r="AM26" i="19"/>
  <c r="AK26" i="19"/>
  <c r="AJ26" i="19"/>
  <c r="AH26" i="19"/>
  <c r="T26" i="19"/>
  <c r="E26" i="19"/>
  <c r="C26" i="19"/>
  <c r="S26" i="19" s="1"/>
  <c r="B26" i="19"/>
  <c r="R26" i="19" s="1"/>
  <c r="AM25" i="19"/>
  <c r="AK25" i="19"/>
  <c r="AJ25" i="19"/>
  <c r="AH25" i="19"/>
  <c r="T25" i="19"/>
  <c r="E25" i="19"/>
  <c r="C25" i="19"/>
  <c r="S25" i="19" s="1"/>
  <c r="B25" i="19"/>
  <c r="R25" i="19" s="1"/>
  <c r="AM24" i="19"/>
  <c r="AK24" i="19"/>
  <c r="AJ24" i="19"/>
  <c r="AH24" i="19"/>
  <c r="T24" i="19"/>
  <c r="E24" i="19"/>
  <c r="C24" i="19"/>
  <c r="S24" i="19" s="1"/>
  <c r="B24" i="19"/>
  <c r="R24" i="19" s="1"/>
  <c r="AM23" i="19"/>
  <c r="AK23" i="19"/>
  <c r="AJ23" i="19"/>
  <c r="AH23" i="19"/>
  <c r="T23" i="19"/>
  <c r="E23" i="19"/>
  <c r="C23" i="19"/>
  <c r="S23" i="19" s="1"/>
  <c r="B23" i="19"/>
  <c r="R23" i="19" s="1"/>
  <c r="AM22" i="19"/>
  <c r="AK22" i="19"/>
  <c r="AJ22" i="19"/>
  <c r="AH22" i="19"/>
  <c r="T22" i="19"/>
  <c r="E22" i="19"/>
  <c r="C22" i="19"/>
  <c r="S22" i="19" s="1"/>
  <c r="B22" i="19"/>
  <c r="R22" i="19" s="1"/>
  <c r="AK30" i="19"/>
  <c r="AJ30" i="19"/>
  <c r="AH30" i="19"/>
  <c r="T30" i="19"/>
  <c r="E30" i="19"/>
  <c r="C30" i="19"/>
  <c r="S30" i="19" s="1"/>
  <c r="B30" i="19"/>
  <c r="R30" i="19" s="1"/>
  <c r="AM93" i="19"/>
  <c r="AK93" i="19"/>
  <c r="AJ93" i="19"/>
  <c r="AH93" i="19"/>
  <c r="T93" i="19"/>
  <c r="E93" i="19"/>
  <c r="C93" i="19"/>
  <c r="S93" i="19" s="1"/>
  <c r="B93" i="19"/>
  <c r="R93" i="19" s="1"/>
  <c r="AM40" i="19"/>
  <c r="AK40" i="19"/>
  <c r="AJ40" i="19"/>
  <c r="AH40" i="19"/>
  <c r="T40" i="19"/>
  <c r="C40" i="19"/>
  <c r="S40" i="19" s="1"/>
  <c r="B40" i="19"/>
  <c r="R40" i="19" s="1"/>
  <c r="AM143" i="19"/>
  <c r="AK143" i="19"/>
  <c r="AJ143" i="19"/>
  <c r="AH143" i="19"/>
  <c r="T143" i="19"/>
  <c r="M143" i="19"/>
  <c r="E143" i="19"/>
  <c r="C143" i="19"/>
  <c r="S143" i="19" s="1"/>
  <c r="B143" i="19"/>
  <c r="R143" i="19" s="1"/>
  <c r="AM97" i="19"/>
  <c r="AK97" i="19"/>
  <c r="AJ97" i="19"/>
  <c r="AH97" i="19"/>
  <c r="T97" i="19"/>
  <c r="E97" i="19"/>
  <c r="C97" i="19"/>
  <c r="S97" i="19" s="1"/>
  <c r="B97" i="19"/>
  <c r="R97" i="19" s="1"/>
  <c r="AM95" i="19"/>
  <c r="AK95" i="19"/>
  <c r="AJ95" i="19"/>
  <c r="AH95" i="19"/>
  <c r="T95" i="19"/>
  <c r="E95" i="19"/>
  <c r="C95" i="19"/>
  <c r="S95" i="19" s="1"/>
  <c r="B95" i="19"/>
  <c r="R95" i="19" s="1"/>
  <c r="AM96" i="19"/>
  <c r="AK96" i="19"/>
  <c r="AJ96" i="19"/>
  <c r="AH96" i="19"/>
  <c r="T96" i="19"/>
  <c r="E96" i="19"/>
  <c r="C96" i="19"/>
  <c r="S96" i="19" s="1"/>
  <c r="B96" i="19"/>
  <c r="R96" i="19" s="1"/>
  <c r="AM121" i="19"/>
  <c r="AK121" i="19"/>
  <c r="AJ121" i="19"/>
  <c r="AH121" i="19"/>
  <c r="T121" i="19"/>
  <c r="E121" i="19"/>
  <c r="C121" i="19"/>
  <c r="S121" i="19" s="1"/>
  <c r="B121" i="19"/>
  <c r="R121" i="19" s="1"/>
  <c r="AM58" i="19"/>
  <c r="AK58" i="19"/>
  <c r="AJ58" i="19"/>
  <c r="AH58" i="19"/>
  <c r="T58" i="19"/>
  <c r="E58" i="19"/>
  <c r="C58" i="19"/>
  <c r="S58" i="19" s="1"/>
  <c r="B58" i="19"/>
  <c r="R58" i="19" s="1"/>
  <c r="AM57" i="19"/>
  <c r="AK57" i="19"/>
  <c r="AJ57" i="19"/>
  <c r="AH57" i="19"/>
  <c r="T57" i="19"/>
  <c r="E57" i="19"/>
  <c r="C57" i="19"/>
  <c r="S57" i="19" s="1"/>
  <c r="B57" i="19"/>
  <c r="R57" i="19" s="1"/>
  <c r="AM13" i="19"/>
  <c r="AK13" i="19"/>
  <c r="AJ13" i="19"/>
  <c r="AH13" i="19"/>
  <c r="T13" i="19"/>
  <c r="E13" i="19"/>
  <c r="C13" i="19"/>
  <c r="S13" i="19" s="1"/>
  <c r="B13" i="19"/>
  <c r="R13" i="19" s="1"/>
  <c r="AM34" i="19"/>
  <c r="AK34" i="19"/>
  <c r="AJ34" i="19"/>
  <c r="AH34" i="19"/>
  <c r="T34" i="19"/>
  <c r="E34" i="19"/>
  <c r="C34" i="19"/>
  <c r="S34" i="19" s="1"/>
  <c r="B34" i="19"/>
  <c r="R34" i="19" s="1"/>
  <c r="AM28" i="19"/>
  <c r="AK28" i="19"/>
  <c r="AJ28" i="19"/>
  <c r="AH28" i="19"/>
  <c r="T28" i="19"/>
  <c r="E28" i="19"/>
  <c r="C28" i="19"/>
  <c r="S28" i="19" s="1"/>
  <c r="B28" i="19"/>
  <c r="R28" i="19" s="1"/>
  <c r="AM17" i="19"/>
  <c r="AK17" i="19"/>
  <c r="AJ17" i="19"/>
  <c r="AH17" i="19"/>
  <c r="T17" i="19"/>
  <c r="E17" i="19"/>
  <c r="C17" i="19"/>
  <c r="S17" i="19" s="1"/>
  <c r="B17" i="19"/>
  <c r="R17" i="19" s="1"/>
  <c r="AM37" i="19"/>
  <c r="AK37" i="19"/>
  <c r="AJ37" i="19"/>
  <c r="AH37" i="19"/>
  <c r="T37" i="19"/>
  <c r="E37" i="19"/>
  <c r="C37" i="19"/>
  <c r="S37" i="19" s="1"/>
  <c r="B37" i="19"/>
  <c r="R37" i="19" s="1"/>
  <c r="AM112" i="19"/>
  <c r="AK112" i="19"/>
  <c r="AJ112" i="19"/>
  <c r="AH112" i="19"/>
  <c r="AP112" i="19" s="1"/>
  <c r="T112" i="19"/>
  <c r="E112" i="19"/>
  <c r="C112" i="19"/>
  <c r="S112" i="19" s="1"/>
  <c r="B112" i="19"/>
  <c r="R112" i="19" s="1"/>
  <c r="AM50" i="19"/>
  <c r="AK50" i="19"/>
  <c r="AJ50" i="19"/>
  <c r="AH50" i="19"/>
  <c r="T50" i="19"/>
  <c r="E50" i="19"/>
  <c r="C50" i="19"/>
  <c r="S50" i="19" s="1"/>
  <c r="B50" i="19"/>
  <c r="R50" i="19" s="1"/>
  <c r="AM49" i="19"/>
  <c r="AK49" i="19"/>
  <c r="AJ49" i="19"/>
  <c r="AH49" i="19"/>
  <c r="T49" i="19"/>
  <c r="E49" i="19"/>
  <c r="C49" i="19"/>
  <c r="S49" i="19" s="1"/>
  <c r="B49" i="19"/>
  <c r="R49" i="19" s="1"/>
  <c r="AM19" i="19"/>
  <c r="AK19" i="19"/>
  <c r="AJ19" i="19"/>
  <c r="AH19" i="19"/>
  <c r="T19" i="19"/>
  <c r="C19" i="19"/>
  <c r="S19" i="19" s="1"/>
  <c r="B19" i="19"/>
  <c r="R19" i="19" s="1"/>
  <c r="AM113" i="19"/>
  <c r="AK113" i="19"/>
  <c r="AJ113" i="19"/>
  <c r="AH113" i="19"/>
  <c r="T113" i="19"/>
  <c r="E113" i="19"/>
  <c r="C113" i="19"/>
  <c r="S113" i="19" s="1"/>
  <c r="B113" i="19"/>
  <c r="R113" i="19" s="1"/>
  <c r="AM86" i="19"/>
  <c r="AK86" i="19"/>
  <c r="AJ86" i="19"/>
  <c r="AH86" i="19"/>
  <c r="T86" i="19"/>
  <c r="E86" i="19"/>
  <c r="C86" i="19"/>
  <c r="S86" i="19" s="1"/>
  <c r="B86" i="19"/>
  <c r="R86" i="19" s="1"/>
  <c r="AM75" i="19"/>
  <c r="AK75" i="19"/>
  <c r="AJ75" i="19"/>
  <c r="AH75" i="19"/>
  <c r="T75" i="19"/>
  <c r="E75" i="19"/>
  <c r="C75" i="19"/>
  <c r="S75" i="19" s="1"/>
  <c r="B75" i="19"/>
  <c r="R75" i="19" s="1"/>
  <c r="AM74" i="19"/>
  <c r="AK74" i="19"/>
  <c r="AJ74" i="19"/>
  <c r="AH74" i="19"/>
  <c r="T74" i="19"/>
  <c r="E74" i="19"/>
  <c r="C74" i="19"/>
  <c r="S74" i="19" s="1"/>
  <c r="B74" i="19"/>
  <c r="R74" i="19" s="1"/>
  <c r="AM69" i="19"/>
  <c r="AK69" i="19"/>
  <c r="AJ69" i="19"/>
  <c r="AH69" i="19"/>
  <c r="T69" i="19"/>
  <c r="E69" i="19"/>
  <c r="C69" i="19"/>
  <c r="S69" i="19" s="1"/>
  <c r="B69" i="19"/>
  <c r="R69" i="19" s="1"/>
  <c r="AM123" i="19"/>
  <c r="AK123" i="19"/>
  <c r="AJ123" i="19"/>
  <c r="AH123" i="19"/>
  <c r="T123" i="19"/>
  <c r="E123" i="19"/>
  <c r="C123" i="19"/>
  <c r="S123" i="19" s="1"/>
  <c r="B123" i="19"/>
  <c r="R123" i="19" s="1"/>
  <c r="AM63" i="19"/>
  <c r="AK63" i="19"/>
  <c r="AJ63" i="19"/>
  <c r="AH63" i="19"/>
  <c r="T63" i="19"/>
  <c r="E63" i="19"/>
  <c r="C63" i="19"/>
  <c r="S63" i="19" s="1"/>
  <c r="B63" i="19"/>
  <c r="R63" i="19" s="1"/>
  <c r="AM56" i="19"/>
  <c r="AK56" i="19"/>
  <c r="AJ56" i="19"/>
  <c r="AH56" i="19"/>
  <c r="T56" i="19"/>
  <c r="E56" i="19"/>
  <c r="C56" i="19"/>
  <c r="S56" i="19" s="1"/>
  <c r="B56" i="19"/>
  <c r="R56" i="19" s="1"/>
  <c r="AM12" i="19"/>
  <c r="AK12" i="19"/>
  <c r="AJ12" i="19"/>
  <c r="AH12" i="19"/>
  <c r="T12" i="19"/>
  <c r="E12" i="19"/>
  <c r="C12" i="19"/>
  <c r="S12" i="19" s="1"/>
  <c r="B12" i="19"/>
  <c r="R12" i="19" s="1"/>
  <c r="AM110" i="19"/>
  <c r="AK110" i="19"/>
  <c r="AJ110" i="19"/>
  <c r="AH110" i="19"/>
  <c r="T110" i="19"/>
  <c r="E110" i="19"/>
  <c r="C110" i="19"/>
  <c r="S110" i="19" s="1"/>
  <c r="B110" i="19"/>
  <c r="R110" i="19" s="1"/>
  <c r="AM83" i="19"/>
  <c r="AK83" i="19"/>
  <c r="AJ83" i="19"/>
  <c r="AH83" i="19"/>
  <c r="T83" i="19"/>
  <c r="E83" i="19"/>
  <c r="C83" i="19"/>
  <c r="S83" i="19" s="1"/>
  <c r="B83" i="19"/>
  <c r="R83" i="19" s="1"/>
  <c r="AM4" i="19"/>
  <c r="AK4" i="19"/>
  <c r="AJ4" i="19"/>
  <c r="AH4" i="19"/>
  <c r="T4" i="19"/>
  <c r="E4" i="19"/>
  <c r="C4" i="19"/>
  <c r="S4" i="19" s="1"/>
  <c r="B4" i="19"/>
  <c r="R4" i="19" s="1"/>
  <c r="AM16" i="19"/>
  <c r="AK16" i="19"/>
  <c r="AJ16" i="19"/>
  <c r="AH16" i="19"/>
  <c r="AP16" i="19" s="1"/>
  <c r="T16" i="19"/>
  <c r="E16" i="19"/>
  <c r="C16" i="19"/>
  <c r="S16" i="19" s="1"/>
  <c r="B16" i="19"/>
  <c r="R16" i="19" s="1"/>
  <c r="AM109" i="19"/>
  <c r="AK109" i="19"/>
  <c r="AJ109" i="19"/>
  <c r="AH109" i="19"/>
  <c r="T109" i="19"/>
  <c r="E109" i="19"/>
  <c r="C109" i="19"/>
  <c r="S109" i="19" s="1"/>
  <c r="B109" i="19"/>
  <c r="R109" i="19" s="1"/>
  <c r="AM72" i="19"/>
  <c r="AK72" i="19"/>
  <c r="AJ72" i="19"/>
  <c r="AH72" i="19"/>
  <c r="T72" i="19"/>
  <c r="E72" i="19"/>
  <c r="C72" i="19"/>
  <c r="S72" i="19" s="1"/>
  <c r="B72" i="19"/>
  <c r="R72" i="19" s="1"/>
  <c r="AM11" i="19"/>
  <c r="AK11" i="19"/>
  <c r="AJ11" i="19"/>
  <c r="AH11" i="19"/>
  <c r="T11" i="19"/>
  <c r="E11" i="19"/>
  <c r="C11" i="19"/>
  <c r="S11" i="19" s="1"/>
  <c r="B11" i="19"/>
  <c r="R11" i="19" s="1"/>
  <c r="AM87" i="19"/>
  <c r="AK87" i="19"/>
  <c r="AJ87" i="19"/>
  <c r="AH87" i="19"/>
  <c r="T87" i="19"/>
  <c r="E87" i="19"/>
  <c r="C87" i="19"/>
  <c r="S87" i="19" s="1"/>
  <c r="B87" i="19"/>
  <c r="R87" i="19" s="1"/>
  <c r="AM62" i="19"/>
  <c r="AK62" i="19"/>
  <c r="AJ62" i="19"/>
  <c r="AH62" i="19"/>
  <c r="T62" i="19"/>
  <c r="E62" i="19"/>
  <c r="C62" i="19"/>
  <c r="S62" i="19" s="1"/>
  <c r="B62" i="19"/>
  <c r="R62" i="19" s="1"/>
  <c r="AM61" i="19"/>
  <c r="AK61" i="19"/>
  <c r="AJ61" i="19"/>
  <c r="AH61" i="19"/>
  <c r="T61" i="19"/>
  <c r="E61" i="19"/>
  <c r="C61" i="19"/>
  <c r="S61" i="19" s="1"/>
  <c r="B61" i="19"/>
  <c r="R61" i="19" s="1"/>
  <c r="AM60" i="19"/>
  <c r="AK60" i="19"/>
  <c r="AJ60" i="19"/>
  <c r="AH60" i="19"/>
  <c r="T60" i="19"/>
  <c r="E60" i="19"/>
  <c r="C60" i="19"/>
  <c r="S60" i="19" s="1"/>
  <c r="B60" i="19"/>
  <c r="R60" i="19" s="1"/>
  <c r="AM48" i="19"/>
  <c r="AK48" i="19"/>
  <c r="AJ48" i="19"/>
  <c r="AH48" i="19"/>
  <c r="T48" i="19"/>
  <c r="E48" i="19"/>
  <c r="C48" i="19"/>
  <c r="S48" i="19" s="1"/>
  <c r="B48" i="19"/>
  <c r="R48" i="19" s="1"/>
  <c r="AM52" i="19"/>
  <c r="AK52" i="19"/>
  <c r="AJ52" i="19"/>
  <c r="AH52" i="19"/>
  <c r="T52" i="19"/>
  <c r="E52" i="19"/>
  <c r="C52" i="19"/>
  <c r="S52" i="19" s="1"/>
  <c r="B52" i="19"/>
  <c r="R52" i="19" s="1"/>
  <c r="AM94" i="19"/>
  <c r="AK94" i="19"/>
  <c r="AJ94" i="19"/>
  <c r="AH94" i="19"/>
  <c r="T94" i="19"/>
  <c r="E94" i="19"/>
  <c r="C94" i="19"/>
  <c r="S94" i="19" s="1"/>
  <c r="B94" i="19"/>
  <c r="R94" i="19" s="1"/>
  <c r="AM82" i="19"/>
  <c r="AK82" i="19"/>
  <c r="AJ82" i="19"/>
  <c r="AH82" i="19"/>
  <c r="T82" i="19"/>
  <c r="E82" i="19"/>
  <c r="C82" i="19"/>
  <c r="S82" i="19" s="1"/>
  <c r="B82" i="19"/>
  <c r="R82" i="19" s="1"/>
  <c r="AM18" i="19"/>
  <c r="AK18" i="19"/>
  <c r="AJ18" i="19"/>
  <c r="AH18" i="19"/>
  <c r="T18" i="19"/>
  <c r="C18" i="19"/>
  <c r="S18" i="19" s="1"/>
  <c r="B18" i="19"/>
  <c r="R18" i="19" s="1"/>
  <c r="AM70" i="19"/>
  <c r="AK70" i="19"/>
  <c r="AJ70" i="19"/>
  <c r="AH70" i="19"/>
  <c r="T70" i="19"/>
  <c r="E70" i="19"/>
  <c r="C70" i="19"/>
  <c r="S70" i="19" s="1"/>
  <c r="B70" i="19"/>
  <c r="R70" i="19" s="1"/>
  <c r="AM45" i="19"/>
  <c r="AK45" i="19"/>
  <c r="AJ45" i="19"/>
  <c r="AH45" i="19"/>
  <c r="AP45" i="19" s="1"/>
  <c r="T45" i="19"/>
  <c r="E45" i="19"/>
  <c r="C45" i="19"/>
  <c r="S45" i="19" s="1"/>
  <c r="B45" i="19"/>
  <c r="R45" i="19" s="1"/>
  <c r="AM114" i="19"/>
  <c r="AK114" i="19"/>
  <c r="AJ114" i="19"/>
  <c r="AH114" i="19"/>
  <c r="AP114" i="19" s="1"/>
  <c r="T114" i="19"/>
  <c r="E114" i="19"/>
  <c r="C114" i="19"/>
  <c r="S114" i="19" s="1"/>
  <c r="B114" i="19"/>
  <c r="R114" i="19" s="1"/>
  <c r="AM136" i="19"/>
  <c r="AK136" i="19"/>
  <c r="AJ136" i="19"/>
  <c r="AH136" i="19"/>
  <c r="T136" i="19"/>
  <c r="M136" i="19"/>
  <c r="E136" i="19"/>
  <c r="C136" i="19"/>
  <c r="S136" i="19" s="1"/>
  <c r="B136" i="19"/>
  <c r="R136" i="19" s="1"/>
  <c r="AM111" i="19"/>
  <c r="AK111" i="19"/>
  <c r="AJ111" i="19"/>
  <c r="AH111" i="19"/>
  <c r="AP111" i="19" s="1"/>
  <c r="T111" i="19"/>
  <c r="E111" i="19"/>
  <c r="C111" i="19"/>
  <c r="S111" i="19" s="1"/>
  <c r="B111" i="19"/>
  <c r="R111" i="19" s="1"/>
  <c r="AM53" i="19"/>
  <c r="AK53" i="19"/>
  <c r="AJ53" i="19"/>
  <c r="AH53" i="19"/>
  <c r="T53" i="19"/>
  <c r="E53" i="19"/>
  <c r="C53" i="19"/>
  <c r="S53" i="19" s="1"/>
  <c r="B53" i="19"/>
  <c r="R53" i="19" s="1"/>
  <c r="AM15" i="19"/>
  <c r="AK15" i="19"/>
  <c r="AJ15" i="19"/>
  <c r="AH15" i="19"/>
  <c r="T15" i="19"/>
  <c r="E15" i="19"/>
  <c r="C15" i="19"/>
  <c r="S15" i="19" s="1"/>
  <c r="B15" i="19"/>
  <c r="R15" i="19" s="1"/>
  <c r="AM90" i="19"/>
  <c r="AK90" i="19"/>
  <c r="AJ90" i="19"/>
  <c r="AH90" i="19"/>
  <c r="T90" i="19"/>
  <c r="E90" i="19"/>
  <c r="C90" i="19"/>
  <c r="S90" i="19" s="1"/>
  <c r="B90" i="19"/>
  <c r="R90" i="19" s="1"/>
  <c r="AM21" i="19"/>
  <c r="AK21" i="19"/>
  <c r="AJ21" i="19"/>
  <c r="AH21" i="19"/>
  <c r="T21" i="19"/>
  <c r="E21" i="19"/>
  <c r="C21" i="19"/>
  <c r="S21" i="19" s="1"/>
  <c r="B21" i="19"/>
  <c r="R21" i="19" s="1"/>
  <c r="AM35" i="19"/>
  <c r="AK35" i="19"/>
  <c r="AJ35" i="19"/>
  <c r="AH35" i="19"/>
  <c r="T35" i="19"/>
  <c r="E35" i="19"/>
  <c r="C35" i="19"/>
  <c r="S35" i="19" s="1"/>
  <c r="B35" i="19"/>
  <c r="R35" i="19" s="1"/>
  <c r="AM14" i="19"/>
  <c r="AK14" i="19"/>
  <c r="AJ14" i="19"/>
  <c r="AH14" i="19"/>
  <c r="T14" i="19"/>
  <c r="E14" i="19"/>
  <c r="C14" i="19"/>
  <c r="S14" i="19" s="1"/>
  <c r="B14" i="19"/>
  <c r="R14" i="19" s="1"/>
  <c r="AM67" i="19"/>
  <c r="AK67" i="19"/>
  <c r="AJ67" i="19"/>
  <c r="AH67" i="19"/>
  <c r="T67" i="19"/>
  <c r="E67" i="19"/>
  <c r="C67" i="19"/>
  <c r="S67" i="19" s="1"/>
  <c r="B67" i="19"/>
  <c r="R67" i="19" s="1"/>
  <c r="AM38" i="19"/>
  <c r="AK38" i="19"/>
  <c r="AJ38" i="19"/>
  <c r="AH38" i="19"/>
  <c r="T38" i="19"/>
  <c r="C38" i="19"/>
  <c r="S38" i="19" s="1"/>
  <c r="B38" i="19"/>
  <c r="R38" i="19" s="1"/>
  <c r="AM71" i="19"/>
  <c r="AK71" i="19"/>
  <c r="AJ71" i="19"/>
  <c r="AH71" i="19"/>
  <c r="T71" i="19"/>
  <c r="E71" i="19"/>
  <c r="C71" i="19"/>
  <c r="S71" i="19" s="1"/>
  <c r="B71" i="19"/>
  <c r="R71" i="19" s="1"/>
  <c r="AM73" i="19"/>
  <c r="AK73" i="19"/>
  <c r="AJ73" i="19"/>
  <c r="AH73" i="19"/>
  <c r="T73" i="19"/>
  <c r="E73" i="19"/>
  <c r="C73" i="19"/>
  <c r="S73" i="19" s="1"/>
  <c r="B73" i="19"/>
  <c r="R73" i="19" s="1"/>
  <c r="AM33" i="19"/>
  <c r="AK33" i="19"/>
  <c r="AJ33" i="19"/>
  <c r="AH33" i="19"/>
  <c r="T33" i="19"/>
  <c r="E33" i="19"/>
  <c r="C33" i="19"/>
  <c r="S33" i="19" s="1"/>
  <c r="B33" i="19"/>
  <c r="R33" i="19" s="1"/>
  <c r="AM6" i="19"/>
  <c r="AK6" i="19"/>
  <c r="AJ6" i="19"/>
  <c r="AH6" i="19"/>
  <c r="T6" i="19"/>
  <c r="E6" i="19"/>
  <c r="C6" i="19"/>
  <c r="S6" i="19" s="1"/>
  <c r="B6" i="19"/>
  <c r="R6" i="19" s="1"/>
  <c r="AM32" i="19"/>
  <c r="AK32" i="19"/>
  <c r="AJ32" i="19"/>
  <c r="AH32" i="19"/>
  <c r="T32" i="19"/>
  <c r="E32" i="19"/>
  <c r="C32" i="19"/>
  <c r="S32" i="19" s="1"/>
  <c r="B32" i="19"/>
  <c r="R32" i="19" s="1"/>
  <c r="AM5" i="19"/>
  <c r="AK5" i="19"/>
  <c r="AJ5" i="19"/>
  <c r="AH5" i="19"/>
  <c r="T5" i="19"/>
  <c r="E5" i="19"/>
  <c r="C5" i="19"/>
  <c r="S5" i="19" s="1"/>
  <c r="B5" i="19"/>
  <c r="R5" i="19" s="1"/>
  <c r="AM36" i="19"/>
  <c r="AK36" i="19"/>
  <c r="AJ36" i="19"/>
  <c r="AH36" i="19"/>
  <c r="T36" i="19"/>
  <c r="E36" i="19"/>
  <c r="C36" i="19"/>
  <c r="S36" i="19" s="1"/>
  <c r="B36" i="19"/>
  <c r="R36" i="19" s="1"/>
  <c r="AM39" i="19"/>
  <c r="AK39" i="19"/>
  <c r="AJ39" i="19"/>
  <c r="AH39" i="19"/>
  <c r="T39" i="19"/>
  <c r="E39" i="19"/>
  <c r="C39" i="19"/>
  <c r="S39" i="19" s="1"/>
  <c r="B39" i="19"/>
  <c r="R39" i="19" s="1"/>
  <c r="AM124" i="19"/>
  <c r="AK124" i="19"/>
  <c r="AJ124" i="19"/>
  <c r="AH124" i="19"/>
  <c r="T124" i="19"/>
  <c r="E124" i="19"/>
  <c r="C124" i="19"/>
  <c r="S124" i="19" s="1"/>
  <c r="B124" i="19"/>
  <c r="R124" i="19" s="1"/>
  <c r="AM47" i="19"/>
  <c r="AK47" i="19"/>
  <c r="AJ47" i="19"/>
  <c r="AH47" i="19"/>
  <c r="T47" i="19"/>
  <c r="E47" i="19"/>
  <c r="C47" i="19"/>
  <c r="S47" i="19" s="1"/>
  <c r="B47" i="19"/>
  <c r="R47" i="19" s="1"/>
  <c r="AM68" i="19"/>
  <c r="AK68" i="19"/>
  <c r="AJ68" i="19"/>
  <c r="AH68" i="19"/>
  <c r="T68" i="19"/>
  <c r="E68" i="19"/>
  <c r="C68" i="19"/>
  <c r="S68" i="19" s="1"/>
  <c r="B68" i="19"/>
  <c r="R68" i="19" s="1"/>
  <c r="AM54" i="19"/>
  <c r="AK54" i="19"/>
  <c r="AJ54" i="19"/>
  <c r="AH54" i="19"/>
  <c r="T54" i="19"/>
  <c r="E54" i="19"/>
  <c r="C54" i="19"/>
  <c r="S54" i="19" s="1"/>
  <c r="B54" i="19"/>
  <c r="R54" i="19" s="1"/>
  <c r="AM105" i="19"/>
  <c r="AK105" i="19"/>
  <c r="AJ105" i="19"/>
  <c r="AH105" i="19"/>
  <c r="T105" i="19"/>
  <c r="E105" i="19"/>
  <c r="C105" i="19"/>
  <c r="S105" i="19" s="1"/>
  <c r="B105" i="19"/>
  <c r="R105" i="19" s="1"/>
  <c r="AM59" i="19"/>
  <c r="AK59" i="19"/>
  <c r="AJ59" i="19"/>
  <c r="AH59" i="19"/>
  <c r="T59" i="19"/>
  <c r="E59" i="19"/>
  <c r="C59" i="19"/>
  <c r="S59" i="19" s="1"/>
  <c r="B59" i="19"/>
  <c r="R59" i="19" s="1"/>
  <c r="AM116" i="19"/>
  <c r="AK116" i="19"/>
  <c r="AJ116" i="19"/>
  <c r="AH116" i="19"/>
  <c r="E116" i="19"/>
  <c r="C116" i="19"/>
  <c r="S116" i="19" s="1"/>
  <c r="B116" i="19"/>
  <c r="R116" i="19" s="1"/>
  <c r="AM29" i="19"/>
  <c r="AK29" i="19"/>
  <c r="AJ29" i="19"/>
  <c r="AH29" i="19"/>
  <c r="T29" i="19"/>
  <c r="E29" i="19"/>
  <c r="C29" i="19"/>
  <c r="S29" i="19" s="1"/>
  <c r="B29" i="19"/>
  <c r="R29" i="19" s="1"/>
  <c r="AM107" i="19"/>
  <c r="AK107" i="19"/>
  <c r="AJ107" i="19"/>
  <c r="AH107" i="19"/>
  <c r="T107" i="19"/>
  <c r="E107" i="19"/>
  <c r="C107" i="19"/>
  <c r="S107" i="19" s="1"/>
  <c r="B107" i="19"/>
  <c r="R107" i="19" s="1"/>
  <c r="AM106" i="19"/>
  <c r="AK106" i="19"/>
  <c r="AJ106" i="19"/>
  <c r="AH106" i="19"/>
  <c r="AP106" i="19" s="1"/>
  <c r="T106" i="19"/>
  <c r="E106" i="19"/>
  <c r="C106" i="19"/>
  <c r="S106" i="19" s="1"/>
  <c r="B106" i="19"/>
  <c r="R106" i="19" s="1"/>
  <c r="AM81" i="19"/>
  <c r="AK81" i="19"/>
  <c r="AJ81" i="19"/>
  <c r="AH81" i="19"/>
  <c r="T81" i="19"/>
  <c r="E81" i="19"/>
  <c r="C81" i="19"/>
  <c r="S81" i="19" s="1"/>
  <c r="B81" i="19"/>
  <c r="R81" i="19" s="1"/>
  <c r="AM135" i="19"/>
  <c r="AK135" i="19"/>
  <c r="AJ135" i="19"/>
  <c r="AH135" i="19"/>
  <c r="T135" i="19"/>
  <c r="M135" i="19"/>
  <c r="E135" i="19"/>
  <c r="C135" i="19"/>
  <c r="S135" i="19" s="1"/>
  <c r="B135" i="19"/>
  <c r="R135" i="19" s="1"/>
  <c r="AM10" i="19"/>
  <c r="AK10" i="19"/>
  <c r="AJ10" i="19"/>
  <c r="AH10" i="19"/>
  <c r="T10" i="19"/>
  <c r="E10" i="19"/>
  <c r="C10" i="19"/>
  <c r="S10" i="19" s="1"/>
  <c r="B10" i="19"/>
  <c r="R10" i="19" s="1"/>
  <c r="AM84" i="19"/>
  <c r="AK84" i="19"/>
  <c r="AJ84" i="19"/>
  <c r="AH84" i="19"/>
  <c r="T84" i="19"/>
  <c r="E84" i="19"/>
  <c r="C84" i="19"/>
  <c r="S84" i="19" s="1"/>
  <c r="B84" i="19"/>
  <c r="R84" i="19" s="1"/>
  <c r="AM140" i="19"/>
  <c r="AK140" i="19"/>
  <c r="AJ140" i="19"/>
  <c r="AH140" i="19"/>
  <c r="T140" i="19"/>
  <c r="M140" i="19"/>
  <c r="E140" i="19"/>
  <c r="C140" i="19"/>
  <c r="S140" i="19" s="1"/>
  <c r="B140" i="19"/>
  <c r="R140" i="19" s="1"/>
  <c r="AM139" i="19"/>
  <c r="AK139" i="19"/>
  <c r="AJ139" i="19"/>
  <c r="AH139" i="19"/>
  <c r="AP139" i="19" s="1"/>
  <c r="T139" i="19"/>
  <c r="M139" i="19"/>
  <c r="E139" i="19"/>
  <c r="C139" i="19"/>
  <c r="S139" i="19" s="1"/>
  <c r="B139" i="19"/>
  <c r="R139" i="19" s="1"/>
  <c r="AM138" i="19"/>
  <c r="AK138" i="19"/>
  <c r="AJ138" i="19"/>
  <c r="AH138" i="19"/>
  <c r="AP138" i="19" s="1"/>
  <c r="T138" i="19"/>
  <c r="M138" i="19"/>
  <c r="E138" i="19"/>
  <c r="C138" i="19"/>
  <c r="S138" i="19" s="1"/>
  <c r="B138" i="19"/>
  <c r="R138" i="19" s="1"/>
  <c r="AM31" i="19"/>
  <c r="AK31" i="19"/>
  <c r="AJ31" i="19"/>
  <c r="AH31" i="19"/>
  <c r="AP31" i="19" s="1"/>
  <c r="T31" i="19"/>
  <c r="E31" i="19"/>
  <c r="C31" i="19"/>
  <c r="S31" i="19" s="1"/>
  <c r="B31" i="19"/>
  <c r="R31" i="19" s="1"/>
  <c r="AM125" i="19"/>
  <c r="AK125" i="19"/>
  <c r="AJ125" i="19"/>
  <c r="AH125" i="19"/>
  <c r="T125" i="19"/>
  <c r="M125" i="19"/>
  <c r="C125" i="19"/>
  <c r="S125" i="19" s="1"/>
  <c r="B125" i="19"/>
  <c r="R125" i="19" s="1"/>
  <c r="AM120" i="19"/>
  <c r="AK120" i="19"/>
  <c r="AJ120" i="19"/>
  <c r="AH120" i="19"/>
  <c r="T120" i="19"/>
  <c r="E120" i="19"/>
  <c r="C120" i="19"/>
  <c r="S120" i="19" s="1"/>
  <c r="B120" i="19"/>
  <c r="R120" i="19" s="1"/>
  <c r="AM115" i="19"/>
  <c r="AK115" i="19"/>
  <c r="AJ115" i="19"/>
  <c r="AH115" i="19"/>
  <c r="T115" i="19"/>
  <c r="E115" i="19"/>
  <c r="C115" i="19"/>
  <c r="S115" i="19" s="1"/>
  <c r="B115" i="19"/>
  <c r="R115" i="19" s="1"/>
  <c r="AM77" i="19"/>
  <c r="AK77" i="19"/>
  <c r="AJ77" i="19"/>
  <c r="AH77" i="19"/>
  <c r="T77" i="19"/>
  <c r="E77" i="19"/>
  <c r="C77" i="19"/>
  <c r="S77" i="19" s="1"/>
  <c r="B77" i="19"/>
  <c r="R77" i="19" s="1"/>
  <c r="AM3" i="19"/>
  <c r="AK3" i="19"/>
  <c r="AJ3" i="19"/>
  <c r="AH3" i="19"/>
  <c r="T3" i="19"/>
  <c r="E3" i="19"/>
  <c r="C3" i="19"/>
  <c r="S3" i="19" s="1"/>
  <c r="B3" i="19"/>
  <c r="R3" i="19" s="1"/>
  <c r="AM2" i="19"/>
  <c r="AK2" i="19"/>
  <c r="AJ2" i="19"/>
  <c r="AH2" i="19"/>
  <c r="T2" i="19"/>
  <c r="E2" i="19"/>
  <c r="C2" i="19"/>
  <c r="S2" i="19" s="1"/>
  <c r="B2" i="19"/>
  <c r="R2" i="19" s="1"/>
  <c r="AM89" i="19"/>
  <c r="AK89" i="19"/>
  <c r="AJ89" i="19"/>
  <c r="AH89" i="19"/>
  <c r="T89" i="19"/>
  <c r="C89" i="19"/>
  <c r="S89" i="19" s="1"/>
  <c r="B89" i="19"/>
  <c r="R89" i="19" s="1"/>
  <c r="AM44" i="19"/>
  <c r="AK44" i="19"/>
  <c r="AJ44" i="19"/>
  <c r="AH44" i="19"/>
  <c r="T44" i="19"/>
  <c r="E44" i="19"/>
  <c r="C44" i="19"/>
  <c r="S44" i="19" s="1"/>
  <c r="B44" i="19"/>
  <c r="R44" i="19" s="1"/>
  <c r="AM119" i="19"/>
  <c r="AK119" i="19"/>
  <c r="AJ119" i="19"/>
  <c r="AH119" i="19"/>
  <c r="T119" i="19"/>
  <c r="E119" i="19"/>
  <c r="C119" i="19"/>
  <c r="S119" i="19" s="1"/>
  <c r="B119" i="19"/>
  <c r="R119" i="19" s="1"/>
  <c r="AM142" i="19"/>
  <c r="AK142" i="19"/>
  <c r="AJ142" i="19"/>
  <c r="AH142" i="19"/>
  <c r="T142" i="19"/>
  <c r="M142" i="19"/>
  <c r="E142" i="19"/>
  <c r="C142" i="19"/>
  <c r="S142" i="19" s="1"/>
  <c r="B142" i="19"/>
  <c r="R142" i="19" s="1"/>
  <c r="AM80" i="19"/>
  <c r="AK80" i="19"/>
  <c r="AJ80" i="19"/>
  <c r="AH80" i="19"/>
  <c r="T80" i="19"/>
  <c r="E80" i="19"/>
  <c r="C80" i="19"/>
  <c r="S80" i="19" s="1"/>
  <c r="B80" i="19"/>
  <c r="R80" i="19" s="1"/>
  <c r="AM64" i="19"/>
  <c r="AK64" i="19"/>
  <c r="AJ64" i="19"/>
  <c r="AH64" i="19"/>
  <c r="T64" i="19"/>
  <c r="E64" i="19"/>
  <c r="C64" i="19"/>
  <c r="S64" i="19" s="1"/>
  <c r="B64" i="19"/>
  <c r="R64" i="19" s="1"/>
  <c r="AM55" i="19"/>
  <c r="AK55" i="19"/>
  <c r="AJ55" i="19"/>
  <c r="AH55" i="19"/>
  <c r="T55" i="19"/>
  <c r="E55" i="19"/>
  <c r="C55" i="19"/>
  <c r="S55" i="19" s="1"/>
  <c r="B55" i="19"/>
  <c r="R55" i="19" s="1"/>
  <c r="AM79" i="19"/>
  <c r="AK79" i="19"/>
  <c r="AJ79" i="19"/>
  <c r="AH79" i="19"/>
  <c r="T79" i="19"/>
  <c r="E79" i="19"/>
  <c r="C79" i="19"/>
  <c r="S79" i="19" s="1"/>
  <c r="B79" i="19"/>
  <c r="R79" i="19" s="1"/>
  <c r="AM78" i="19"/>
  <c r="AK78" i="19"/>
  <c r="AJ78" i="19"/>
  <c r="AH78" i="19"/>
  <c r="T78" i="19"/>
  <c r="E78" i="19"/>
  <c r="C78" i="19"/>
  <c r="S78" i="19" s="1"/>
  <c r="B78" i="19"/>
  <c r="R78" i="19" s="1"/>
  <c r="AM108" i="19"/>
  <c r="AK108" i="19"/>
  <c r="AJ108" i="19"/>
  <c r="AH108" i="19"/>
  <c r="T108" i="19"/>
  <c r="E108" i="19"/>
  <c r="C108" i="19"/>
  <c r="S108" i="19" s="1"/>
  <c r="B108" i="19"/>
  <c r="R108" i="19" s="1"/>
  <c r="AM51" i="19"/>
  <c r="AK51" i="19"/>
  <c r="AJ51" i="19"/>
  <c r="AH51" i="19"/>
  <c r="T51" i="19"/>
  <c r="E51" i="19"/>
  <c r="C51" i="19"/>
  <c r="S51" i="19" s="1"/>
  <c r="B51" i="19"/>
  <c r="R51" i="19" s="1"/>
  <c r="AM104" i="19"/>
  <c r="AK104" i="19"/>
  <c r="AJ104" i="19"/>
  <c r="AH104" i="19"/>
  <c r="T104" i="19"/>
  <c r="E104" i="19"/>
  <c r="C104" i="19"/>
  <c r="S104" i="19" s="1"/>
  <c r="B104" i="19"/>
  <c r="R104" i="19" s="1"/>
  <c r="AM141" i="19"/>
  <c r="AK141" i="19"/>
  <c r="AJ141" i="19"/>
  <c r="AH141" i="19"/>
  <c r="T141" i="19"/>
  <c r="M141" i="19"/>
  <c r="E141" i="19"/>
  <c r="C141" i="19"/>
  <c r="S141" i="19" s="1"/>
  <c r="B141" i="19"/>
  <c r="R141" i="19" s="1"/>
  <c r="AM122" i="19"/>
  <c r="AK122" i="19"/>
  <c r="AJ122" i="19"/>
  <c r="AH122" i="19"/>
  <c r="T122" i="19"/>
  <c r="C122" i="19"/>
  <c r="S122" i="19" s="1"/>
  <c r="B122" i="19"/>
  <c r="R122" i="19" s="1"/>
  <c r="AM88" i="19"/>
  <c r="AK88" i="19"/>
  <c r="AJ88" i="19"/>
  <c r="AH88" i="19"/>
  <c r="T88" i="19"/>
  <c r="E88" i="19"/>
  <c r="C88" i="19"/>
  <c r="S88" i="19" s="1"/>
  <c r="B88" i="19"/>
  <c r="R88" i="19" s="1"/>
  <c r="AM46" i="19"/>
  <c r="AK46" i="19"/>
  <c r="AJ46" i="19"/>
  <c r="AH46" i="19"/>
  <c r="T46" i="19"/>
  <c r="E46" i="19"/>
  <c r="C46" i="19"/>
  <c r="S46" i="19" s="1"/>
  <c r="B46" i="19"/>
  <c r="R46" i="19" s="1"/>
  <c r="AM137" i="19"/>
  <c r="AK137" i="19"/>
  <c r="AJ137" i="19"/>
  <c r="AH137" i="19"/>
  <c r="AP137" i="19" s="1"/>
  <c r="T137" i="19"/>
  <c r="M137" i="19"/>
  <c r="E137" i="19"/>
  <c r="C137" i="19"/>
  <c r="S137" i="19" s="1"/>
  <c r="B137" i="19"/>
  <c r="R137" i="19" s="1"/>
  <c r="AM85" i="19"/>
  <c r="AK85" i="19"/>
  <c r="AJ85" i="19"/>
  <c r="AH85" i="19"/>
  <c r="T85" i="19"/>
  <c r="E85" i="19"/>
  <c r="C85" i="19"/>
  <c r="S85" i="19" s="1"/>
  <c r="B85" i="19"/>
  <c r="R85" i="19" s="1"/>
  <c r="AM9" i="19"/>
  <c r="AK9" i="19"/>
  <c r="AJ9" i="19"/>
  <c r="AH9" i="19"/>
  <c r="T9" i="19"/>
  <c r="E9" i="19"/>
  <c r="C9" i="19"/>
  <c r="S9" i="19" s="1"/>
  <c r="B9" i="19"/>
  <c r="R9" i="19" s="1"/>
  <c r="AM8" i="19"/>
  <c r="AK8" i="19"/>
  <c r="AJ8" i="19"/>
  <c r="AH8" i="19"/>
  <c r="T8" i="19"/>
  <c r="E8" i="19"/>
  <c r="C8" i="19"/>
  <c r="S8" i="19" s="1"/>
  <c r="B8" i="19"/>
  <c r="R8" i="19" s="1"/>
  <c r="T1" i="19"/>
  <c r="E1" i="19"/>
  <c r="AP107" i="19" l="1"/>
  <c r="S1" i="19"/>
  <c r="R1" i="19"/>
  <c r="AP56" i="19"/>
  <c r="AI124" i="19" l="1"/>
  <c r="AI93" i="19"/>
  <c r="AI97" i="19"/>
  <c r="AI75" i="19"/>
  <c r="AI74" i="19"/>
  <c r="AI23" i="19"/>
  <c r="AI68" i="19"/>
  <c r="AI69" i="19"/>
  <c r="AI30" i="19"/>
  <c r="AI67" i="19"/>
  <c r="AI94" i="19"/>
  <c r="AI95" i="19"/>
  <c r="AI29" i="19"/>
  <c r="AI70" i="19"/>
  <c r="AI25" i="19"/>
  <c r="AI71" i="19"/>
  <c r="AI96" i="19"/>
  <c r="AI24" i="19"/>
  <c r="AI73" i="19"/>
  <c r="AI72" i="19"/>
  <c r="AI108" i="19" l="1"/>
  <c r="AI77" i="19"/>
  <c r="AI107" i="19"/>
  <c r="AI38" i="19"/>
  <c r="AQ38" i="19" s="1"/>
  <c r="AI82" i="19"/>
  <c r="AI12" i="19"/>
  <c r="AI13" i="19"/>
  <c r="AI46" i="19"/>
  <c r="AI106" i="19"/>
  <c r="AI78" i="19"/>
  <c r="AI115" i="19"/>
  <c r="AI65" i="19"/>
  <c r="AI35" i="19"/>
  <c r="AI52" i="19"/>
  <c r="AI56" i="19"/>
  <c r="AI57" i="19"/>
  <c r="AI113" i="19"/>
  <c r="AI11" i="19"/>
  <c r="AI3" i="19"/>
  <c r="AI33" i="19"/>
  <c r="AI110" i="19"/>
  <c r="AI79" i="19"/>
  <c r="AI120" i="19"/>
  <c r="AI66" i="19"/>
  <c r="AI117" i="19"/>
  <c r="AI21" i="19"/>
  <c r="AI48" i="19"/>
  <c r="AI63" i="19"/>
  <c r="AI58" i="19"/>
  <c r="AI14" i="19"/>
  <c r="AI51" i="19"/>
  <c r="AI49" i="19"/>
  <c r="AI19" i="19"/>
  <c r="AI64" i="19"/>
  <c r="AI105" i="19"/>
  <c r="AI26" i="19"/>
  <c r="AQ26" i="19" s="1"/>
  <c r="AI90" i="19"/>
  <c r="AQ90" i="19" s="1"/>
  <c r="AI60" i="19"/>
  <c r="AI123" i="19"/>
  <c r="AI121" i="19"/>
  <c r="AI54" i="19"/>
  <c r="AI80" i="19"/>
  <c r="AI31" i="19"/>
  <c r="AI116" i="19"/>
  <c r="AI15" i="19"/>
  <c r="AI61" i="19"/>
  <c r="AI86" i="19"/>
  <c r="AI143" i="19"/>
  <c r="AI47" i="19"/>
  <c r="AI18" i="19"/>
  <c r="AI142" i="19"/>
  <c r="AI138" i="19"/>
  <c r="AI53" i="19"/>
  <c r="AI62" i="19"/>
  <c r="AI112" i="19"/>
  <c r="AI40" i="19"/>
  <c r="AI84" i="19"/>
  <c r="AI85" i="19"/>
  <c r="AI137" i="19"/>
  <c r="AI139" i="19"/>
  <c r="AI22" i="19"/>
  <c r="AI39" i="19"/>
  <c r="AI111" i="19"/>
  <c r="AI87" i="19"/>
  <c r="AI37" i="19"/>
  <c r="AI125" i="19"/>
  <c r="AI88" i="19"/>
  <c r="AI119" i="19"/>
  <c r="AI36" i="19"/>
  <c r="AI136" i="19"/>
  <c r="AI109" i="19"/>
  <c r="AI17" i="19"/>
  <c r="AI8" i="19"/>
  <c r="AI122" i="19"/>
  <c r="AI44" i="19"/>
  <c r="AQ44" i="19" s="1"/>
  <c r="AI10" i="19"/>
  <c r="AI5" i="19"/>
  <c r="AI114" i="19"/>
  <c r="AI16" i="19"/>
  <c r="AI28" i="19"/>
  <c r="AI59" i="19"/>
  <c r="AI141" i="19"/>
  <c r="AI89" i="19"/>
  <c r="AI135" i="19"/>
  <c r="AI32" i="19"/>
  <c r="AI45" i="19"/>
  <c r="AI4" i="19"/>
  <c r="AI140" i="19"/>
  <c r="AI104" i="19"/>
  <c r="AI2" i="19"/>
  <c r="AI81" i="19"/>
  <c r="AI6" i="19"/>
  <c r="AI7" i="19"/>
  <c r="AI83" i="19"/>
  <c r="AI34" i="19"/>
  <c r="AI50" i="19"/>
  <c r="AI55" i="19"/>
  <c r="AI9" i="19" l="1"/>
  <c r="G42" i="19" l="1"/>
  <c r="G117" i="19"/>
  <c r="G66" i="19"/>
  <c r="G17" i="19"/>
  <c r="G96" i="19"/>
  <c r="G75" i="19"/>
  <c r="G77" i="19"/>
  <c r="G54" i="19"/>
  <c r="G33" i="19"/>
  <c r="G39" i="19"/>
  <c r="G53" i="19"/>
  <c r="G44" i="19"/>
  <c r="G65" i="19"/>
  <c r="G63" i="19"/>
  <c r="G4" i="19"/>
  <c r="G30" i="19"/>
  <c r="G48" i="19"/>
  <c r="G140" i="19"/>
  <c r="G29" i="19"/>
  <c r="G135" i="19"/>
  <c r="G90" i="19"/>
  <c r="G142" i="19"/>
  <c r="G7" i="19"/>
  <c r="G37" i="19"/>
  <c r="G23" i="19"/>
  <c r="G13" i="19"/>
  <c r="G70" i="19"/>
  <c r="G71" i="19"/>
  <c r="G61" i="19"/>
  <c r="G115" i="19"/>
  <c r="G6" i="19"/>
  <c r="G88" i="19"/>
  <c r="G93" i="19"/>
  <c r="G56" i="19"/>
  <c r="G121" i="19"/>
  <c r="G74" i="19"/>
  <c r="G67" i="19"/>
  <c r="G105" i="19"/>
  <c r="G15" i="19"/>
  <c r="G55" i="19"/>
  <c r="G5" i="19"/>
  <c r="G80" i="19"/>
  <c r="G34" i="19"/>
  <c r="G25" i="19"/>
  <c r="G19" i="19"/>
  <c r="G11" i="19"/>
  <c r="G47" i="19"/>
  <c r="G49" i="19"/>
  <c r="G32" i="19"/>
  <c r="G89" i="19"/>
  <c r="G51" i="19"/>
  <c r="G46" i="19"/>
  <c r="G69" i="19"/>
  <c r="G143" i="19"/>
  <c r="G113" i="19"/>
  <c r="G95" i="19"/>
  <c r="G84" i="19"/>
  <c r="G136" i="19"/>
  <c r="G106" i="19"/>
  <c r="G79" i="19"/>
  <c r="G104" i="19"/>
  <c r="G107" i="19"/>
  <c r="G87" i="19"/>
  <c r="G112" i="19"/>
  <c r="G16" i="19"/>
  <c r="G52" i="19"/>
  <c r="G3" i="19"/>
  <c r="G73" i="19"/>
  <c r="G31" i="19"/>
  <c r="G85" i="19"/>
  <c r="G2" i="19"/>
  <c r="G81" i="19"/>
  <c r="G28" i="19"/>
  <c r="G12" i="19"/>
  <c r="G58" i="19"/>
  <c r="G94" i="19"/>
  <c r="G60" i="19"/>
  <c r="G59" i="19"/>
  <c r="G83" i="19"/>
  <c r="G78" i="19"/>
  <c r="G119" i="19"/>
  <c r="G120" i="19"/>
  <c r="G123" i="19"/>
  <c r="G97" i="19"/>
  <c r="G86" i="19"/>
  <c r="G18" i="19"/>
  <c r="G45" i="19"/>
  <c r="G116" i="19"/>
  <c r="G21" i="19"/>
  <c r="G9" i="19"/>
  <c r="G141" i="19"/>
  <c r="G64" i="19"/>
  <c r="G62" i="19"/>
  <c r="G50" i="19"/>
  <c r="G109" i="19"/>
  <c r="G14" i="19"/>
  <c r="G68" i="19"/>
  <c r="G139" i="19"/>
  <c r="G36" i="19"/>
  <c r="G138" i="19"/>
  <c r="G125" i="19"/>
  <c r="G26" i="19"/>
  <c r="G110" i="19"/>
  <c r="G22" i="19"/>
  <c r="G124" i="19"/>
  <c r="G114" i="19"/>
  <c r="G72" i="19"/>
  <c r="G82" i="19"/>
  <c r="G108" i="19"/>
  <c r="G122" i="19"/>
  <c r="G40" i="19"/>
  <c r="G24" i="19"/>
  <c r="G57" i="19"/>
  <c r="G10" i="19"/>
  <c r="G38" i="19"/>
  <c r="G111" i="19"/>
  <c r="G35" i="19"/>
  <c r="G8" i="19"/>
  <c r="G137" i="19"/>
  <c r="N42" i="19"/>
  <c r="N117" i="19"/>
  <c r="N7" i="19"/>
  <c r="N83" i="19"/>
  <c r="N113" i="19"/>
  <c r="N11" i="19"/>
  <c r="N26" i="19"/>
  <c r="N56" i="19"/>
  <c r="N120" i="19"/>
  <c r="N114" i="19"/>
  <c r="N59" i="19"/>
  <c r="N2" i="19"/>
  <c r="N46" i="19"/>
  <c r="N1" i="19"/>
  <c r="N141" i="19"/>
  <c r="N57" i="19"/>
  <c r="N50" i="19"/>
  <c r="N138" i="19"/>
  <c r="N32" i="19"/>
  <c r="N81" i="19"/>
  <c r="N94" i="19"/>
  <c r="N70" i="19"/>
  <c r="N34" i="19"/>
  <c r="N116" i="19"/>
  <c r="N142" i="19"/>
  <c r="N54" i="19"/>
  <c r="N66" i="19"/>
  <c r="N96" i="19"/>
  <c r="N16" i="19"/>
  <c r="N40" i="19"/>
  <c r="N60" i="19"/>
  <c r="N125" i="19"/>
  <c r="N18" i="19"/>
  <c r="N136" i="19"/>
  <c r="N44" i="19"/>
  <c r="N89" i="19"/>
  <c r="N75" i="19"/>
  <c r="N93" i="19"/>
  <c r="N17" i="19"/>
  <c r="N110" i="19"/>
  <c r="N53" i="19"/>
  <c r="N106" i="19"/>
  <c r="N82" i="19"/>
  <c r="N48" i="19"/>
  <c r="N119" i="19"/>
  <c r="N122" i="19"/>
  <c r="N64" i="19"/>
  <c r="N79" i="19"/>
  <c r="N108" i="19"/>
  <c r="N19" i="19"/>
  <c r="N25" i="19"/>
  <c r="N14" i="19"/>
  <c r="N45" i="19"/>
  <c r="N71" i="19"/>
  <c r="N65" i="19"/>
  <c r="N58" i="19"/>
  <c r="N72" i="19"/>
  <c r="N63" i="19"/>
  <c r="N52" i="19"/>
  <c r="N6" i="19"/>
  <c r="N31" i="19"/>
  <c r="N35" i="19"/>
  <c r="N137" i="19"/>
  <c r="N85" i="19"/>
  <c r="N51" i="19"/>
  <c r="N24" i="19"/>
  <c r="N4" i="19"/>
  <c r="N28" i="19"/>
  <c r="N21" i="19"/>
  <c r="N124" i="19"/>
  <c r="N38" i="19"/>
  <c r="N105" i="19"/>
  <c r="N67" i="19"/>
  <c r="N86" i="19"/>
  <c r="N30" i="19"/>
  <c r="N61" i="19"/>
  <c r="N112" i="19"/>
  <c r="N111" i="19"/>
  <c r="N107" i="19"/>
  <c r="N69" i="19"/>
  <c r="N39" i="19"/>
  <c r="N47" i="19"/>
  <c r="N3" i="19"/>
  <c r="N104" i="19"/>
  <c r="N95" i="19"/>
  <c r="N23" i="19"/>
  <c r="N13" i="19"/>
  <c r="N123" i="19"/>
  <c r="N143" i="19"/>
  <c r="N87" i="19"/>
  <c r="N36" i="19"/>
  <c r="N10" i="19"/>
  <c r="N68" i="19"/>
  <c r="N139" i="19"/>
  <c r="N88" i="19"/>
  <c r="N78" i="19"/>
  <c r="N109" i="19"/>
  <c r="N12" i="19"/>
  <c r="N33" i="19"/>
  <c r="N90" i="19"/>
  <c r="N55" i="19"/>
  <c r="N49" i="19"/>
  <c r="N121" i="19"/>
  <c r="N74" i="19"/>
  <c r="N62" i="19"/>
  <c r="N37" i="19"/>
  <c r="N135" i="19"/>
  <c r="N115" i="19"/>
  <c r="N77" i="19"/>
  <c r="N140" i="19"/>
  <c r="N73" i="19"/>
  <c r="N80" i="19"/>
  <c r="N9" i="19"/>
  <c r="N22" i="19"/>
  <c r="N97" i="19"/>
  <c r="N29" i="19"/>
  <c r="N15" i="19"/>
  <c r="N5" i="19"/>
  <c r="N84" i="19"/>
  <c r="N8" i="19"/>
  <c r="L42" i="19"/>
  <c r="L117" i="19"/>
  <c r="L110" i="19"/>
  <c r="L58" i="19"/>
  <c r="L28" i="19"/>
  <c r="L112" i="19"/>
  <c r="L53" i="19"/>
  <c r="L21" i="19"/>
  <c r="L18" i="19"/>
  <c r="L44" i="19"/>
  <c r="L80" i="19"/>
  <c r="L89" i="19"/>
  <c r="L24" i="19"/>
  <c r="L86" i="19"/>
  <c r="L123" i="19"/>
  <c r="L12" i="19"/>
  <c r="L6" i="19"/>
  <c r="L36" i="19"/>
  <c r="L70" i="19"/>
  <c r="L10" i="19"/>
  <c r="L46" i="19"/>
  <c r="L108" i="19"/>
  <c r="L95" i="19"/>
  <c r="L109" i="19"/>
  <c r="L62" i="19"/>
  <c r="L48" i="19"/>
  <c r="L107" i="19"/>
  <c r="L125" i="19"/>
  <c r="L67" i="19"/>
  <c r="L14" i="19"/>
  <c r="L64" i="19"/>
  <c r="L8" i="19"/>
  <c r="L49" i="19"/>
  <c r="L22" i="19"/>
  <c r="L26" i="19"/>
  <c r="L136" i="19"/>
  <c r="L138" i="19"/>
  <c r="L120" i="19"/>
  <c r="L47" i="19"/>
  <c r="L124" i="19"/>
  <c r="L1" i="19"/>
  <c r="L68" i="19"/>
  <c r="L83" i="19"/>
  <c r="L57" i="19"/>
  <c r="L40" i="19"/>
  <c r="L73" i="19"/>
  <c r="L15" i="19"/>
  <c r="L74" i="19"/>
  <c r="L84" i="19"/>
  <c r="L141" i="19"/>
  <c r="L55" i="19"/>
  <c r="L51" i="19"/>
  <c r="L96" i="19"/>
  <c r="L75" i="19"/>
  <c r="L17" i="19"/>
  <c r="L59" i="19"/>
  <c r="L32" i="19"/>
  <c r="L82" i="19"/>
  <c r="L45" i="19"/>
  <c r="L140" i="19"/>
  <c r="L137" i="19"/>
  <c r="L4" i="19"/>
  <c r="L72" i="19"/>
  <c r="L63" i="19"/>
  <c r="L116" i="19"/>
  <c r="L106" i="19"/>
  <c r="L35" i="19"/>
  <c r="L114" i="19"/>
  <c r="L2" i="19"/>
  <c r="L104" i="19"/>
  <c r="L7" i="19"/>
  <c r="L23" i="19"/>
  <c r="L30" i="19"/>
  <c r="L61" i="19"/>
  <c r="L139" i="19"/>
  <c r="L31" i="19"/>
  <c r="L39" i="19"/>
  <c r="L38" i="19"/>
  <c r="L119" i="19"/>
  <c r="L79" i="19"/>
  <c r="L66" i="19"/>
  <c r="L121" i="19"/>
  <c r="L93" i="19"/>
  <c r="L37" i="19"/>
  <c r="L13" i="19"/>
  <c r="L11" i="19"/>
  <c r="L135" i="19"/>
  <c r="L54" i="19"/>
  <c r="L122" i="19"/>
  <c r="L85" i="19"/>
  <c r="L65" i="19"/>
  <c r="L19" i="19"/>
  <c r="L34" i="19"/>
  <c r="L56" i="19"/>
  <c r="L111" i="19"/>
  <c r="L90" i="19"/>
  <c r="L115" i="19"/>
  <c r="L60" i="19"/>
  <c r="L142" i="19"/>
  <c r="L3" i="19"/>
  <c r="L97" i="19"/>
  <c r="L113" i="19"/>
  <c r="L69" i="19"/>
  <c r="L25" i="19"/>
  <c r="L33" i="19"/>
  <c r="L5" i="19"/>
  <c r="L52" i="19"/>
  <c r="L71" i="19"/>
  <c r="L88" i="19"/>
  <c r="L78" i="19"/>
  <c r="L50" i="19"/>
  <c r="L16" i="19"/>
  <c r="L87" i="19"/>
  <c r="L143" i="19"/>
  <c r="L29" i="19"/>
  <c r="L81" i="19"/>
  <c r="L94" i="19"/>
  <c r="L105" i="19"/>
  <c r="L77" i="19"/>
  <c r="L9" i="19"/>
  <c r="E40" i="19"/>
  <c r="E18" i="19"/>
  <c r="M42" i="19"/>
  <c r="M38" i="19"/>
  <c r="M117" i="19"/>
  <c r="M19" i="19"/>
  <c r="M7" i="19"/>
  <c r="M61" i="19"/>
  <c r="M34" i="19"/>
  <c r="M75" i="19"/>
  <c r="M79" i="19"/>
  <c r="M86" i="19"/>
  <c r="M97" i="19"/>
  <c r="M96" i="19"/>
  <c r="M66" i="19"/>
  <c r="M112" i="19"/>
  <c r="M18" i="19"/>
  <c r="M74" i="19"/>
  <c r="M54" i="19"/>
  <c r="M80" i="19"/>
  <c r="M65" i="19"/>
  <c r="M104" i="19"/>
  <c r="M3" i="19"/>
  <c r="M110" i="19"/>
  <c r="M30" i="19"/>
  <c r="M63" i="19"/>
  <c r="M72" i="19"/>
  <c r="M70" i="19"/>
  <c r="M71" i="19"/>
  <c r="M107" i="19"/>
  <c r="M1" i="19"/>
  <c r="M87" i="19"/>
  <c r="M94" i="19"/>
  <c r="M83" i="19"/>
  <c r="M16" i="19"/>
  <c r="M62" i="19"/>
  <c r="M44" i="19"/>
  <c r="M40" i="19"/>
  <c r="M35" i="19"/>
  <c r="M32" i="19"/>
  <c r="M14" i="19"/>
  <c r="M12" i="19"/>
  <c r="M6" i="19"/>
  <c r="M52" i="19"/>
  <c r="M88" i="19"/>
  <c r="M119" i="19"/>
  <c r="M57" i="19"/>
  <c r="M90" i="19"/>
  <c r="M9" i="19"/>
  <c r="M114" i="19"/>
  <c r="M39" i="19"/>
  <c r="M122" i="19"/>
  <c r="M26" i="19"/>
  <c r="M124" i="19"/>
  <c r="M24" i="19"/>
  <c r="M120" i="19"/>
  <c r="M22" i="19"/>
  <c r="M105" i="19"/>
  <c r="M121" i="19"/>
  <c r="M73" i="19"/>
  <c r="M49" i="19"/>
  <c r="M84" i="19"/>
  <c r="M115" i="19"/>
  <c r="M10" i="19"/>
  <c r="M85" i="19"/>
  <c r="M95" i="19"/>
  <c r="M33" i="19"/>
  <c r="M29" i="19"/>
  <c r="M123" i="19"/>
  <c r="M23" i="19"/>
  <c r="M31" i="19"/>
  <c r="M48" i="19"/>
  <c r="M68" i="19"/>
  <c r="M77" i="19"/>
  <c r="M78" i="19"/>
  <c r="M67" i="19"/>
  <c r="M46" i="19"/>
  <c r="M25" i="19"/>
  <c r="M21" i="19"/>
  <c r="M113" i="19"/>
  <c r="M37" i="19"/>
  <c r="M69" i="19"/>
  <c r="M93" i="19"/>
  <c r="M45" i="19"/>
  <c r="M55" i="19"/>
  <c r="M59" i="19"/>
  <c r="M56" i="19"/>
  <c r="M15" i="19"/>
  <c r="M4" i="19"/>
  <c r="M89" i="19"/>
  <c r="M17" i="19"/>
  <c r="M51" i="19"/>
  <c r="M82" i="19"/>
  <c r="M2" i="19"/>
  <c r="M109" i="19"/>
  <c r="M36" i="19"/>
  <c r="M64" i="19"/>
  <c r="M28" i="19"/>
  <c r="M50" i="19"/>
  <c r="M47" i="19"/>
  <c r="M81" i="19"/>
  <c r="M8" i="19"/>
  <c r="M111" i="19"/>
  <c r="M13" i="19"/>
  <c r="M116" i="19"/>
  <c r="M11" i="19"/>
  <c r="M106" i="19"/>
  <c r="M5" i="19"/>
  <c r="M108" i="19"/>
  <c r="M60" i="19"/>
  <c r="M53" i="19"/>
  <c r="M58" i="19"/>
  <c r="I42" i="19"/>
  <c r="I117" i="19"/>
  <c r="I17" i="19"/>
  <c r="I110" i="19"/>
  <c r="I57" i="19"/>
  <c r="I62" i="19"/>
  <c r="I73" i="19"/>
  <c r="I138" i="19"/>
  <c r="I18" i="19"/>
  <c r="I51" i="19"/>
  <c r="I125" i="19"/>
  <c r="I55" i="19"/>
  <c r="I63" i="19"/>
  <c r="I24" i="19"/>
  <c r="I75" i="19"/>
  <c r="I45" i="19"/>
  <c r="I59" i="19"/>
  <c r="I16" i="19"/>
  <c r="I14" i="19"/>
  <c r="I90" i="19"/>
  <c r="I122" i="19"/>
  <c r="I137" i="19"/>
  <c r="I61" i="19"/>
  <c r="I95" i="19"/>
  <c r="I72" i="19"/>
  <c r="I68" i="19"/>
  <c r="I116" i="19"/>
  <c r="I15" i="19"/>
  <c r="I124" i="19"/>
  <c r="I5" i="19"/>
  <c r="I44" i="19"/>
  <c r="I79" i="19"/>
  <c r="I37" i="19"/>
  <c r="I49" i="19"/>
  <c r="I30" i="19"/>
  <c r="I113" i="19"/>
  <c r="I139" i="19"/>
  <c r="I32" i="19"/>
  <c r="I48" i="19"/>
  <c r="I10" i="19"/>
  <c r="I142" i="19"/>
  <c r="I85" i="19"/>
  <c r="I56" i="19"/>
  <c r="I83" i="19"/>
  <c r="I13" i="19"/>
  <c r="I114" i="19"/>
  <c r="I19" i="19"/>
  <c r="I106" i="19"/>
  <c r="I70" i="19"/>
  <c r="I115" i="19"/>
  <c r="I88" i="19"/>
  <c r="I1" i="19"/>
  <c r="I60" i="19"/>
  <c r="I96" i="19"/>
  <c r="I74" i="19"/>
  <c r="I38" i="19"/>
  <c r="I87" i="19"/>
  <c r="I31" i="19"/>
  <c r="I67" i="19"/>
  <c r="I104" i="19"/>
  <c r="I9" i="19"/>
  <c r="I25" i="19"/>
  <c r="I4" i="19"/>
  <c r="I11" i="19"/>
  <c r="I54" i="19"/>
  <c r="I111" i="19"/>
  <c r="I121" i="19"/>
  <c r="I47" i="19"/>
  <c r="I35" i="19"/>
  <c r="I77" i="19"/>
  <c r="I65" i="19"/>
  <c r="I143" i="19"/>
  <c r="I23" i="19"/>
  <c r="I93" i="19"/>
  <c r="I140" i="19"/>
  <c r="I33" i="19"/>
  <c r="I21" i="19"/>
  <c r="I84" i="19"/>
  <c r="I39" i="19"/>
  <c r="I80" i="19"/>
  <c r="I7" i="19"/>
  <c r="I112" i="19"/>
  <c r="I58" i="19"/>
  <c r="I34" i="19"/>
  <c r="I89" i="19"/>
  <c r="I29" i="19"/>
  <c r="I36" i="19"/>
  <c r="I3" i="19"/>
  <c r="I2" i="19"/>
  <c r="I46" i="19"/>
  <c r="I66" i="19"/>
  <c r="I12" i="19"/>
  <c r="I86" i="19"/>
  <c r="I69" i="19"/>
  <c r="I71" i="19"/>
  <c r="I53" i="19"/>
  <c r="I82" i="19"/>
  <c r="I135" i="19"/>
  <c r="I119" i="19"/>
  <c r="I120" i="19"/>
  <c r="I26" i="19"/>
  <c r="I97" i="19"/>
  <c r="I109" i="19"/>
  <c r="I28" i="19"/>
  <c r="I105" i="19"/>
  <c r="I6" i="19"/>
  <c r="I52" i="19"/>
  <c r="I108" i="19"/>
  <c r="I141" i="19"/>
  <c r="I64" i="19"/>
  <c r="I40" i="19"/>
  <c r="I50" i="19"/>
  <c r="I22" i="19"/>
  <c r="I123" i="19"/>
  <c r="I136" i="19"/>
  <c r="I107" i="19"/>
  <c r="I94" i="19"/>
  <c r="I8" i="19"/>
  <c r="I78" i="19"/>
  <c r="I81" i="19"/>
  <c r="H42" i="19"/>
  <c r="H117" i="19"/>
  <c r="H62" i="19"/>
  <c r="H97" i="19"/>
  <c r="H58" i="19"/>
  <c r="H69" i="19"/>
  <c r="H38" i="19"/>
  <c r="H33" i="19"/>
  <c r="H35" i="19"/>
  <c r="H78" i="19"/>
  <c r="H36" i="19"/>
  <c r="H106" i="19"/>
  <c r="H29" i="19"/>
  <c r="H137" i="19"/>
  <c r="H94" i="19"/>
  <c r="H18" i="19"/>
  <c r="H40" i="19"/>
  <c r="H110" i="19"/>
  <c r="H109" i="19"/>
  <c r="H48" i="19"/>
  <c r="H140" i="19"/>
  <c r="H53" i="19"/>
  <c r="H52" i="19"/>
  <c r="H1" i="19"/>
  <c r="H104" i="19"/>
  <c r="H64" i="19"/>
  <c r="H70" i="19"/>
  <c r="H135" i="19"/>
  <c r="H55" i="19"/>
  <c r="H57" i="19"/>
  <c r="H17" i="19"/>
  <c r="H63" i="19"/>
  <c r="H105" i="19"/>
  <c r="H141" i="19"/>
  <c r="H61" i="19"/>
  <c r="H49" i="19"/>
  <c r="H75" i="19"/>
  <c r="H47" i="19"/>
  <c r="H136" i="19"/>
  <c r="H138" i="19"/>
  <c r="H14" i="19"/>
  <c r="H8" i="19"/>
  <c r="H125" i="19"/>
  <c r="H37" i="19"/>
  <c r="H83" i="19"/>
  <c r="H72" i="19"/>
  <c r="H84" i="19"/>
  <c r="H73" i="19"/>
  <c r="H4" i="19"/>
  <c r="H124" i="19"/>
  <c r="H15" i="19"/>
  <c r="H122" i="19"/>
  <c r="H65" i="19"/>
  <c r="H56" i="19"/>
  <c r="H23" i="19"/>
  <c r="H30" i="19"/>
  <c r="H60" i="19"/>
  <c r="H59" i="19"/>
  <c r="H90" i="19"/>
  <c r="H10" i="19"/>
  <c r="H32" i="19"/>
  <c r="H44" i="19"/>
  <c r="H54" i="19"/>
  <c r="H120" i="19"/>
  <c r="H67" i="19"/>
  <c r="H7" i="19"/>
  <c r="H25" i="19"/>
  <c r="H121" i="19"/>
  <c r="H13" i="19"/>
  <c r="H45" i="19"/>
  <c r="H116" i="19"/>
  <c r="H5" i="19"/>
  <c r="H77" i="19"/>
  <c r="H31" i="19"/>
  <c r="H142" i="19"/>
  <c r="H26" i="19"/>
  <c r="H39" i="19"/>
  <c r="H9" i="19"/>
  <c r="H22" i="19"/>
  <c r="H107" i="19"/>
  <c r="H66" i="19"/>
  <c r="H143" i="19"/>
  <c r="H19" i="19"/>
  <c r="H74" i="19"/>
  <c r="H68" i="19"/>
  <c r="H139" i="19"/>
  <c r="H81" i="19"/>
  <c r="H3" i="19"/>
  <c r="H51" i="19"/>
  <c r="H88" i="19"/>
  <c r="H87" i="19"/>
  <c r="H71" i="19"/>
  <c r="H119" i="19"/>
  <c r="H95" i="19"/>
  <c r="H28" i="19"/>
  <c r="H112" i="19"/>
  <c r="H113" i="19"/>
  <c r="H93" i="19"/>
  <c r="H2" i="19"/>
  <c r="H11" i="19"/>
  <c r="H96" i="19"/>
  <c r="H89" i="19"/>
  <c r="H85" i="19"/>
  <c r="H80" i="19"/>
  <c r="H50" i="19"/>
  <c r="H115" i="19"/>
  <c r="H6" i="19"/>
  <c r="H108" i="19"/>
  <c r="H123" i="19"/>
  <c r="H12" i="19"/>
  <c r="H16" i="19"/>
  <c r="H34" i="19"/>
  <c r="H114" i="19"/>
  <c r="H111" i="19"/>
  <c r="H82" i="19"/>
  <c r="H79" i="19"/>
  <c r="H21" i="19"/>
  <c r="H46" i="19"/>
  <c r="H86" i="19"/>
  <c r="H24" i="19"/>
  <c r="F42" i="19"/>
  <c r="F117" i="19"/>
  <c r="F74" i="19"/>
  <c r="F37" i="19"/>
  <c r="F23" i="19"/>
  <c r="F82" i="19"/>
  <c r="F97" i="19"/>
  <c r="F140" i="19"/>
  <c r="F6" i="19"/>
  <c r="F3" i="19"/>
  <c r="F108" i="19"/>
  <c r="F142" i="19"/>
  <c r="F143" i="19"/>
  <c r="F11" i="19"/>
  <c r="F56" i="19"/>
  <c r="F121" i="19"/>
  <c r="F35" i="19"/>
  <c r="F48" i="19"/>
  <c r="F62" i="19"/>
  <c r="F107" i="19"/>
  <c r="F55" i="19"/>
  <c r="F8" i="19"/>
  <c r="F88" i="19"/>
  <c r="F113" i="19"/>
  <c r="F93" i="19"/>
  <c r="F25" i="19"/>
  <c r="F19" i="19"/>
  <c r="F39" i="19"/>
  <c r="F70" i="19"/>
  <c r="F71" i="19"/>
  <c r="F138" i="19"/>
  <c r="F137" i="19"/>
  <c r="F33" i="19"/>
  <c r="F106" i="19"/>
  <c r="F34" i="19"/>
  <c r="F105" i="19"/>
  <c r="F69" i="19"/>
  <c r="F112" i="19"/>
  <c r="F16" i="19"/>
  <c r="F115" i="19"/>
  <c r="F47" i="19"/>
  <c r="F109" i="19"/>
  <c r="F90" i="19"/>
  <c r="F79" i="19"/>
  <c r="F64" i="19"/>
  <c r="F46" i="19"/>
  <c r="F87" i="19"/>
  <c r="F12" i="19"/>
  <c r="F58" i="19"/>
  <c r="F52" i="19"/>
  <c r="F84" i="19"/>
  <c r="F136" i="19"/>
  <c r="F5" i="19"/>
  <c r="F85" i="19"/>
  <c r="F111" i="19"/>
  <c r="F51" i="19"/>
  <c r="F28" i="19"/>
  <c r="F24" i="19"/>
  <c r="F86" i="19"/>
  <c r="F94" i="19"/>
  <c r="F60" i="19"/>
  <c r="F73" i="19"/>
  <c r="F81" i="19"/>
  <c r="F78" i="19"/>
  <c r="F104" i="19"/>
  <c r="F61" i="19"/>
  <c r="F66" i="19"/>
  <c r="F123" i="19"/>
  <c r="F95" i="19"/>
  <c r="F22" i="19"/>
  <c r="F18" i="19"/>
  <c r="F45" i="19"/>
  <c r="F59" i="19"/>
  <c r="F21" i="19"/>
  <c r="F9" i="19"/>
  <c r="F2" i="19"/>
  <c r="F80" i="19"/>
  <c r="F65" i="19"/>
  <c r="F26" i="19"/>
  <c r="F49" i="19"/>
  <c r="F57" i="19"/>
  <c r="F14" i="19"/>
  <c r="F68" i="19"/>
  <c r="F116" i="19"/>
  <c r="F36" i="19"/>
  <c r="F1" i="19"/>
  <c r="F119" i="19"/>
  <c r="F89" i="19"/>
  <c r="F7" i="19"/>
  <c r="F40" i="19"/>
  <c r="F83" i="19"/>
  <c r="F75" i="19"/>
  <c r="F124" i="19"/>
  <c r="F114" i="19"/>
  <c r="F139" i="19"/>
  <c r="F125" i="19"/>
  <c r="F15" i="19"/>
  <c r="F141" i="19"/>
  <c r="F30" i="19"/>
  <c r="F17" i="19"/>
  <c r="F96" i="19"/>
  <c r="F72" i="19"/>
  <c r="F10" i="19"/>
  <c r="F38" i="19"/>
  <c r="F50" i="19"/>
  <c r="F120" i="19"/>
  <c r="F32" i="19"/>
  <c r="F122" i="19"/>
  <c r="F135" i="19"/>
  <c r="F13" i="19"/>
  <c r="F63" i="19"/>
  <c r="F4" i="19"/>
  <c r="F110" i="19"/>
  <c r="F77" i="19"/>
  <c r="F54" i="19"/>
  <c r="F53" i="19"/>
  <c r="F29" i="19"/>
  <c r="F31" i="19"/>
  <c r="F44" i="19"/>
  <c r="F67" i="19"/>
  <c r="E122" i="19"/>
  <c r="K42" i="19"/>
  <c r="K117" i="19"/>
  <c r="K112" i="19"/>
  <c r="K121" i="19"/>
  <c r="K93" i="19"/>
  <c r="K56" i="19"/>
  <c r="K29" i="19"/>
  <c r="K5" i="19"/>
  <c r="K124" i="19"/>
  <c r="K135" i="19"/>
  <c r="K142" i="19"/>
  <c r="K85" i="19"/>
  <c r="K12" i="19"/>
  <c r="K19" i="19"/>
  <c r="K34" i="19"/>
  <c r="K60" i="19"/>
  <c r="K53" i="19"/>
  <c r="K81" i="19"/>
  <c r="K10" i="19"/>
  <c r="K51" i="19"/>
  <c r="K88" i="19"/>
  <c r="K3" i="19"/>
  <c r="K97" i="19"/>
  <c r="K113" i="19"/>
  <c r="K69" i="19"/>
  <c r="K71" i="19"/>
  <c r="K6" i="19"/>
  <c r="K21" i="19"/>
  <c r="K75" i="19"/>
  <c r="K115" i="19"/>
  <c r="K77" i="19"/>
  <c r="K78" i="19"/>
  <c r="K50" i="19"/>
  <c r="K16" i="19"/>
  <c r="K87" i="19"/>
  <c r="K105" i="19"/>
  <c r="K107" i="19"/>
  <c r="K36" i="19"/>
  <c r="K48" i="19"/>
  <c r="K104" i="19"/>
  <c r="K44" i="19"/>
  <c r="K108" i="19"/>
  <c r="K110" i="19"/>
  <c r="K58" i="19"/>
  <c r="K28" i="19"/>
  <c r="K136" i="19"/>
  <c r="K138" i="19"/>
  <c r="K125" i="19"/>
  <c r="K70" i="19"/>
  <c r="K67" i="19"/>
  <c r="K80" i="19"/>
  <c r="K8" i="19"/>
  <c r="K24" i="19"/>
  <c r="K86" i="19"/>
  <c r="K123" i="19"/>
  <c r="K73" i="19"/>
  <c r="K57" i="19"/>
  <c r="K120" i="19"/>
  <c r="K45" i="19"/>
  <c r="K47" i="19"/>
  <c r="K46" i="19"/>
  <c r="K95" i="19"/>
  <c r="K109" i="19"/>
  <c r="K62" i="19"/>
  <c r="K59" i="19"/>
  <c r="K15" i="19"/>
  <c r="K61" i="19"/>
  <c r="K68" i="19"/>
  <c r="K35" i="19"/>
  <c r="K64" i="19"/>
  <c r="K7" i="19"/>
  <c r="K49" i="19"/>
  <c r="K22" i="19"/>
  <c r="K26" i="19"/>
  <c r="K116" i="19"/>
  <c r="K32" i="19"/>
  <c r="K82" i="19"/>
  <c r="K114" i="19"/>
  <c r="K39" i="19"/>
  <c r="K9" i="19"/>
  <c r="K66" i="19"/>
  <c r="K83" i="19"/>
  <c r="K30" i="19"/>
  <c r="K40" i="19"/>
  <c r="K139" i="19"/>
  <c r="K106" i="19"/>
  <c r="K52" i="19"/>
  <c r="K38" i="19"/>
  <c r="K84" i="19"/>
  <c r="K55" i="19"/>
  <c r="K65" i="19"/>
  <c r="K96" i="19"/>
  <c r="K13" i="19"/>
  <c r="K17" i="19"/>
  <c r="K119" i="19"/>
  <c r="K31" i="19"/>
  <c r="K94" i="19"/>
  <c r="K54" i="19"/>
  <c r="K141" i="19"/>
  <c r="K137" i="19"/>
  <c r="K25" i="19"/>
  <c r="K4" i="19"/>
  <c r="K74" i="19"/>
  <c r="K63" i="19"/>
  <c r="K111" i="19"/>
  <c r="K72" i="19"/>
  <c r="K18" i="19"/>
  <c r="K140" i="19"/>
  <c r="K2" i="19"/>
  <c r="K1" i="19"/>
  <c r="K143" i="19"/>
  <c r="K23" i="19"/>
  <c r="K11" i="19"/>
  <c r="K37" i="19"/>
  <c r="K33" i="19"/>
  <c r="K90" i="19"/>
  <c r="K14" i="19"/>
  <c r="K89" i="19"/>
  <c r="K122" i="19"/>
  <c r="K79" i="19"/>
  <c r="J42" i="19"/>
  <c r="J117" i="19"/>
  <c r="J65" i="19"/>
  <c r="J24" i="19"/>
  <c r="J57" i="19"/>
  <c r="J123" i="19"/>
  <c r="J105" i="19"/>
  <c r="J6" i="19"/>
  <c r="J82" i="19"/>
  <c r="J45" i="19"/>
  <c r="J84" i="19"/>
  <c r="J55" i="19"/>
  <c r="J7" i="19"/>
  <c r="J95" i="19"/>
  <c r="J75" i="19"/>
  <c r="J26" i="19"/>
  <c r="J44" i="19"/>
  <c r="J107" i="19"/>
  <c r="J35" i="19"/>
  <c r="J68" i="19"/>
  <c r="J119" i="19"/>
  <c r="J137" i="19"/>
  <c r="J66" i="19"/>
  <c r="J49" i="19"/>
  <c r="J72" i="19"/>
  <c r="J40" i="19"/>
  <c r="J136" i="19"/>
  <c r="J138" i="19"/>
  <c r="J39" i="19"/>
  <c r="J2" i="19"/>
  <c r="J141" i="19"/>
  <c r="J108" i="19"/>
  <c r="J37" i="19"/>
  <c r="J83" i="19"/>
  <c r="J30" i="19"/>
  <c r="J17" i="19"/>
  <c r="J73" i="19"/>
  <c r="J109" i="19"/>
  <c r="J135" i="19"/>
  <c r="J8" i="19"/>
  <c r="J125" i="19"/>
  <c r="J79" i="19"/>
  <c r="J56" i="19"/>
  <c r="J96" i="19"/>
  <c r="J13" i="19"/>
  <c r="J63" i="19"/>
  <c r="J59" i="19"/>
  <c r="J15" i="19"/>
  <c r="J52" i="19"/>
  <c r="J51" i="19"/>
  <c r="J122" i="19"/>
  <c r="J85" i="19"/>
  <c r="J25" i="19"/>
  <c r="J4" i="19"/>
  <c r="J74" i="19"/>
  <c r="J61" i="19"/>
  <c r="J116" i="19"/>
  <c r="J32" i="19"/>
  <c r="J94" i="19"/>
  <c r="J10" i="19"/>
  <c r="J142" i="19"/>
  <c r="J3" i="19"/>
  <c r="J143" i="19"/>
  <c r="J23" i="19"/>
  <c r="J11" i="19"/>
  <c r="J60" i="19"/>
  <c r="J139" i="19"/>
  <c r="J106" i="19"/>
  <c r="J18" i="19"/>
  <c r="J115" i="19"/>
  <c r="J88" i="19"/>
  <c r="J89" i="19"/>
  <c r="J112" i="19"/>
  <c r="J121" i="19"/>
  <c r="J93" i="19"/>
  <c r="J114" i="19"/>
  <c r="J111" i="19"/>
  <c r="J31" i="19"/>
  <c r="J48" i="19"/>
  <c r="J104" i="19"/>
  <c r="J77" i="19"/>
  <c r="J78" i="19"/>
  <c r="J12" i="19"/>
  <c r="J19" i="19"/>
  <c r="J34" i="19"/>
  <c r="J38" i="19"/>
  <c r="J33" i="19"/>
  <c r="J58" i="19"/>
  <c r="J70" i="19"/>
  <c r="J21" i="19"/>
  <c r="J80" i="19"/>
  <c r="J9" i="19"/>
  <c r="J97" i="19"/>
  <c r="J113" i="19"/>
  <c r="J69" i="19"/>
  <c r="J54" i="19"/>
  <c r="J29" i="19"/>
  <c r="J90" i="19"/>
  <c r="J67" i="19"/>
  <c r="J14" i="19"/>
  <c r="J46" i="19"/>
  <c r="J1" i="19"/>
  <c r="J50" i="19"/>
  <c r="J16" i="19"/>
  <c r="J87" i="19"/>
  <c r="J140" i="19"/>
  <c r="J62" i="19"/>
  <c r="J5" i="19"/>
  <c r="J47" i="19"/>
  <c r="J36" i="19"/>
  <c r="J120" i="19"/>
  <c r="J110" i="19"/>
  <c r="J22" i="19"/>
  <c r="J28" i="19"/>
  <c r="J71" i="19"/>
  <c r="J53" i="19"/>
  <c r="J81" i="19"/>
  <c r="J86" i="19"/>
  <c r="J124" i="19"/>
  <c r="J64" i="19"/>
  <c r="G1" i="19"/>
  <c r="E89" i="19"/>
  <c r="U42" i="19" l="1"/>
  <c r="U117" i="19"/>
  <c r="U86" i="19"/>
  <c r="U69" i="19"/>
  <c r="U12" i="19"/>
  <c r="U4" i="19"/>
  <c r="U120" i="19"/>
  <c r="U67" i="19"/>
  <c r="U89" i="19"/>
  <c r="U106" i="19"/>
  <c r="U55" i="19"/>
  <c r="U29" i="19"/>
  <c r="U56" i="19"/>
  <c r="U109" i="19"/>
  <c r="U87" i="19"/>
  <c r="U48" i="19"/>
  <c r="U23" i="19"/>
  <c r="U62" i="19"/>
  <c r="U47" i="19"/>
  <c r="U136" i="19"/>
  <c r="U31" i="19"/>
  <c r="U79" i="19"/>
  <c r="U139" i="19"/>
  <c r="U25" i="19"/>
  <c r="U22" i="19"/>
  <c r="U28" i="19"/>
  <c r="U97" i="19"/>
  <c r="U121" i="19"/>
  <c r="U35" i="19"/>
  <c r="U84" i="19"/>
  <c r="U73" i="19"/>
  <c r="U119" i="19"/>
  <c r="U85" i="19"/>
  <c r="U138" i="19"/>
  <c r="U36" i="19"/>
  <c r="U57" i="19"/>
  <c r="U123" i="19"/>
  <c r="U50" i="19"/>
  <c r="U113" i="19"/>
  <c r="U39" i="19"/>
  <c r="U3" i="19"/>
  <c r="U59" i="19"/>
  <c r="U88" i="19"/>
  <c r="U105" i="19"/>
  <c r="U115" i="19"/>
  <c r="U96" i="19"/>
  <c r="U75" i="19"/>
  <c r="U26" i="19"/>
  <c r="U110" i="19"/>
  <c r="U16" i="19"/>
  <c r="U82" i="19"/>
  <c r="U52" i="19"/>
  <c r="U60" i="19"/>
  <c r="U116" i="19"/>
  <c r="U78" i="19"/>
  <c r="U142" i="19"/>
  <c r="U137" i="19"/>
  <c r="U72" i="19"/>
  <c r="U40" i="19"/>
  <c r="U24" i="19"/>
  <c r="U90" i="19"/>
  <c r="U18" i="19"/>
  <c r="U45" i="19"/>
  <c r="U111" i="19"/>
  <c r="U80" i="19"/>
  <c r="U9" i="19"/>
  <c r="U122" i="19"/>
  <c r="U7" i="19"/>
  <c r="U30" i="19"/>
  <c r="U17" i="19"/>
  <c r="U95" i="19"/>
  <c r="U5" i="19"/>
  <c r="U14" i="19"/>
  <c r="U38" i="19"/>
  <c r="U53" i="19"/>
  <c r="U46" i="19"/>
  <c r="U108" i="19"/>
  <c r="U104" i="19"/>
  <c r="U13" i="19"/>
  <c r="U63" i="19"/>
  <c r="U49" i="19"/>
  <c r="U81" i="19"/>
  <c r="U124" i="19"/>
  <c r="U68" i="19"/>
  <c r="U6" i="19"/>
  <c r="U1" i="19"/>
  <c r="U8" i="19"/>
  <c r="U93" i="19"/>
  <c r="U66" i="19"/>
  <c r="U74" i="19"/>
  <c r="U61" i="19"/>
  <c r="U83" i="19"/>
  <c r="U125" i="19"/>
  <c r="U10" i="19"/>
  <c r="U140" i="19"/>
  <c r="U107" i="19"/>
  <c r="U44" i="19"/>
  <c r="U71" i="19"/>
  <c r="U114" i="19"/>
  <c r="U65" i="19"/>
  <c r="U11" i="19"/>
  <c r="U143" i="19"/>
  <c r="U94" i="19"/>
  <c r="U21" i="19"/>
  <c r="U77" i="19"/>
  <c r="U2" i="19"/>
  <c r="U37" i="19"/>
  <c r="U64" i="19"/>
  <c r="U51" i="19"/>
  <c r="U15" i="19"/>
  <c r="U58" i="19"/>
  <c r="U34" i="19"/>
  <c r="U112" i="19"/>
  <c r="U19" i="19"/>
  <c r="U135" i="19"/>
  <c r="U70" i="19"/>
  <c r="U54" i="19"/>
  <c r="U32" i="19"/>
  <c r="U33" i="19"/>
  <c r="U141" i="19"/>
  <c r="V42" i="19" l="1"/>
  <c r="V117" i="19"/>
  <c r="V7" i="19"/>
  <c r="V87" i="19"/>
  <c r="V25" i="19"/>
  <c r="V23" i="19"/>
  <c r="V35" i="19"/>
  <c r="V3" i="19"/>
  <c r="V136" i="19"/>
  <c r="V15" i="19"/>
  <c r="V59" i="19"/>
  <c r="V141" i="19"/>
  <c r="V22" i="19"/>
  <c r="V28" i="19"/>
  <c r="V97" i="19"/>
  <c r="V121" i="19"/>
  <c r="V39" i="19"/>
  <c r="V61" i="19"/>
  <c r="V71" i="19"/>
  <c r="V32" i="19"/>
  <c r="V55" i="19"/>
  <c r="V107" i="19"/>
  <c r="V57" i="19"/>
  <c r="V123" i="19"/>
  <c r="V50" i="19"/>
  <c r="V113" i="19"/>
  <c r="V115" i="19"/>
  <c r="V52" i="19"/>
  <c r="V105" i="19"/>
  <c r="V106" i="19"/>
  <c r="V1" i="19"/>
  <c r="V80" i="19"/>
  <c r="V75" i="19"/>
  <c r="V62" i="19"/>
  <c r="V110" i="19"/>
  <c r="V16" i="19"/>
  <c r="V18" i="19"/>
  <c r="V45" i="19"/>
  <c r="V139" i="19"/>
  <c r="V90" i="19"/>
  <c r="V77" i="19"/>
  <c r="V142" i="19"/>
  <c r="V72" i="19"/>
  <c r="V26" i="19"/>
  <c r="V24" i="19"/>
  <c r="V58" i="19"/>
  <c r="V14" i="19"/>
  <c r="V38" i="19"/>
  <c r="V44" i="19"/>
  <c r="V5" i="19"/>
  <c r="V79" i="19"/>
  <c r="V122" i="19"/>
  <c r="V30" i="19"/>
  <c r="V40" i="19"/>
  <c r="V95" i="19"/>
  <c r="V86" i="19"/>
  <c r="V124" i="19"/>
  <c r="V68" i="19"/>
  <c r="V112" i="19"/>
  <c r="V81" i="19"/>
  <c r="V85" i="19"/>
  <c r="V119" i="19"/>
  <c r="V13" i="19"/>
  <c r="V17" i="19"/>
  <c r="V49" i="19"/>
  <c r="V109" i="19"/>
  <c r="V10" i="19"/>
  <c r="V140" i="19"/>
  <c r="V111" i="19"/>
  <c r="V125" i="19"/>
  <c r="V73" i="19"/>
  <c r="V88" i="19"/>
  <c r="V74" i="19"/>
  <c r="V63" i="19"/>
  <c r="V83" i="19"/>
  <c r="V21" i="19"/>
  <c r="V94" i="19"/>
  <c r="V2" i="19"/>
  <c r="V33" i="19"/>
  <c r="V31" i="19"/>
  <c r="V78" i="19"/>
  <c r="V46" i="19"/>
  <c r="V11" i="19"/>
  <c r="V143" i="19"/>
  <c r="V96" i="19"/>
  <c r="V36" i="19"/>
  <c r="V70" i="19"/>
  <c r="V48" i="19"/>
  <c r="V116" i="19"/>
  <c r="V64" i="19"/>
  <c r="V108" i="19"/>
  <c r="V93" i="19"/>
  <c r="V37" i="19"/>
  <c r="V19" i="19"/>
  <c r="V135" i="19"/>
  <c r="V67" i="19"/>
  <c r="V114" i="19"/>
  <c r="V29" i="19"/>
  <c r="V137" i="19"/>
  <c r="V8" i="19"/>
  <c r="V66" i="19"/>
  <c r="V34" i="19"/>
  <c r="V56" i="19"/>
  <c r="V4" i="19"/>
  <c r="V120" i="19"/>
  <c r="V47" i="19"/>
  <c r="V54" i="19"/>
  <c r="V138" i="19"/>
  <c r="V9" i="19"/>
  <c r="V51" i="19"/>
  <c r="V65" i="19"/>
  <c r="V69" i="19"/>
  <c r="V60" i="19"/>
  <c r="V82" i="19"/>
  <c r="V12" i="19"/>
  <c r="V84" i="19"/>
  <c r="V89" i="19"/>
  <c r="V53" i="19"/>
  <c r="V6" i="19"/>
  <c r="V104" i="19"/>
  <c r="W42" i="19" l="1"/>
  <c r="W117" i="19"/>
  <c r="W65" i="19"/>
  <c r="W26" i="19"/>
  <c r="W57" i="19"/>
  <c r="W77" i="19"/>
  <c r="W68" i="19"/>
  <c r="W60" i="19"/>
  <c r="W116" i="19"/>
  <c r="W78" i="19"/>
  <c r="W29" i="19"/>
  <c r="W7" i="19"/>
  <c r="W40" i="19"/>
  <c r="W83" i="19"/>
  <c r="W75" i="19"/>
  <c r="W94" i="19"/>
  <c r="W140" i="19"/>
  <c r="W53" i="19"/>
  <c r="W31" i="19"/>
  <c r="W9" i="19"/>
  <c r="W142" i="19"/>
  <c r="W30" i="19"/>
  <c r="W17" i="19"/>
  <c r="W96" i="19"/>
  <c r="W72" i="19"/>
  <c r="W82" i="19"/>
  <c r="W6" i="19"/>
  <c r="W2" i="19"/>
  <c r="W8" i="19"/>
  <c r="W122" i="19"/>
  <c r="W13" i="19"/>
  <c r="W63" i="19"/>
  <c r="W19" i="19"/>
  <c r="W97" i="19"/>
  <c r="W70" i="19"/>
  <c r="W114" i="19"/>
  <c r="W107" i="19"/>
  <c r="W15" i="19"/>
  <c r="W111" i="19"/>
  <c r="W137" i="19"/>
  <c r="W74" i="19"/>
  <c r="W143" i="19"/>
  <c r="W4" i="19"/>
  <c r="W35" i="19"/>
  <c r="W67" i="19"/>
  <c r="W54" i="19"/>
  <c r="W110" i="19"/>
  <c r="W32" i="19"/>
  <c r="W108" i="19"/>
  <c r="W138" i="19"/>
  <c r="W11" i="19"/>
  <c r="W37" i="19"/>
  <c r="W23" i="19"/>
  <c r="W39" i="19"/>
  <c r="W47" i="19"/>
  <c r="W90" i="19"/>
  <c r="W44" i="19"/>
  <c r="W51" i="19"/>
  <c r="W119" i="19"/>
  <c r="W93" i="19"/>
  <c r="W56" i="19"/>
  <c r="W121" i="19"/>
  <c r="W115" i="19"/>
  <c r="W84" i="19"/>
  <c r="W136" i="19"/>
  <c r="W5" i="19"/>
  <c r="W55" i="19"/>
  <c r="W3" i="19"/>
  <c r="W88" i="19"/>
  <c r="W34" i="19"/>
  <c r="W25" i="19"/>
  <c r="W113" i="19"/>
  <c r="W62" i="19"/>
  <c r="W109" i="19"/>
  <c r="W71" i="19"/>
  <c r="W81" i="19"/>
  <c r="W33" i="19"/>
  <c r="W89" i="19"/>
  <c r="W80" i="19"/>
  <c r="W69" i="19"/>
  <c r="W112" i="19"/>
  <c r="W16" i="19"/>
  <c r="W18" i="19"/>
  <c r="W61" i="19"/>
  <c r="W105" i="19"/>
  <c r="W21" i="19"/>
  <c r="W125" i="19"/>
  <c r="W104" i="19"/>
  <c r="W46" i="19"/>
  <c r="W87" i="19"/>
  <c r="W12" i="19"/>
  <c r="W58" i="19"/>
  <c r="W14" i="19"/>
  <c r="W52" i="19"/>
  <c r="W139" i="19"/>
  <c r="W36" i="19"/>
  <c r="W79" i="19"/>
  <c r="W141" i="19"/>
  <c r="W28" i="19"/>
  <c r="W24" i="19"/>
  <c r="W86" i="19"/>
  <c r="W124" i="19"/>
  <c r="W45" i="19"/>
  <c r="W73" i="19"/>
  <c r="W135" i="19"/>
  <c r="W85" i="19"/>
  <c r="W64" i="19"/>
  <c r="W66" i="19"/>
  <c r="W123" i="19"/>
  <c r="W95" i="19"/>
  <c r="W22" i="19"/>
  <c r="W10" i="19"/>
  <c r="W38" i="19"/>
  <c r="W59" i="19"/>
  <c r="W120" i="19"/>
  <c r="W1" i="19"/>
  <c r="W106" i="19"/>
  <c r="X42" i="19" l="1"/>
  <c r="X117" i="19"/>
  <c r="X69" i="19"/>
  <c r="X25" i="19"/>
  <c r="X113" i="19"/>
  <c r="X18" i="19"/>
  <c r="X61" i="19"/>
  <c r="X71" i="19"/>
  <c r="X15" i="19"/>
  <c r="X6" i="19"/>
  <c r="X89" i="19"/>
  <c r="X46" i="19"/>
  <c r="X87" i="19"/>
  <c r="X112" i="19"/>
  <c r="X16" i="19"/>
  <c r="X14" i="19"/>
  <c r="X52" i="19"/>
  <c r="X105" i="19"/>
  <c r="X32" i="19"/>
  <c r="X5" i="19"/>
  <c r="X104" i="19"/>
  <c r="X55" i="19"/>
  <c r="X28" i="19"/>
  <c r="X12" i="19"/>
  <c r="X58" i="19"/>
  <c r="X124" i="19"/>
  <c r="X45" i="19"/>
  <c r="X139" i="19"/>
  <c r="X106" i="19"/>
  <c r="X125" i="19"/>
  <c r="X120" i="19"/>
  <c r="X2" i="19"/>
  <c r="X123" i="19"/>
  <c r="X97" i="19"/>
  <c r="X86" i="19"/>
  <c r="X10" i="19"/>
  <c r="X38" i="19"/>
  <c r="X73" i="19"/>
  <c r="X31" i="19"/>
  <c r="X79" i="19"/>
  <c r="X141" i="19"/>
  <c r="X64" i="19"/>
  <c r="X62" i="19"/>
  <c r="X50" i="19"/>
  <c r="X109" i="19"/>
  <c r="X77" i="19"/>
  <c r="X68" i="19"/>
  <c r="X59" i="19"/>
  <c r="X95" i="19"/>
  <c r="X85" i="19"/>
  <c r="X107" i="19"/>
  <c r="X137" i="19"/>
  <c r="X26" i="19"/>
  <c r="X110" i="19"/>
  <c r="X22" i="19"/>
  <c r="X94" i="19"/>
  <c r="X140" i="19"/>
  <c r="X111" i="19"/>
  <c r="X21" i="19"/>
  <c r="X1" i="19"/>
  <c r="X81" i="19"/>
  <c r="X40" i="19"/>
  <c r="X24" i="19"/>
  <c r="X57" i="19"/>
  <c r="X82" i="19"/>
  <c r="X49" i="19"/>
  <c r="X33" i="19"/>
  <c r="X36" i="19"/>
  <c r="X53" i="19"/>
  <c r="X142" i="19"/>
  <c r="X65" i="19"/>
  <c r="X17" i="19"/>
  <c r="X96" i="19"/>
  <c r="X75" i="19"/>
  <c r="X70" i="19"/>
  <c r="X72" i="19"/>
  <c r="X116" i="19"/>
  <c r="X35" i="19"/>
  <c r="X78" i="19"/>
  <c r="X122" i="19"/>
  <c r="X7" i="19"/>
  <c r="X63" i="19"/>
  <c r="X19" i="19"/>
  <c r="X30" i="19"/>
  <c r="X67" i="19"/>
  <c r="X48" i="19"/>
  <c r="X29" i="19"/>
  <c r="X39" i="19"/>
  <c r="X9" i="19"/>
  <c r="X135" i="19"/>
  <c r="X66" i="19"/>
  <c r="X143" i="19"/>
  <c r="X4" i="19"/>
  <c r="X13" i="19"/>
  <c r="X47" i="19"/>
  <c r="X114" i="19"/>
  <c r="X138" i="19"/>
  <c r="X115" i="19"/>
  <c r="X108" i="19"/>
  <c r="X119" i="19"/>
  <c r="X93" i="19"/>
  <c r="X37" i="19"/>
  <c r="X23" i="19"/>
  <c r="X74" i="19"/>
  <c r="X84" i="19"/>
  <c r="X54" i="19"/>
  <c r="X60" i="19"/>
  <c r="X44" i="19"/>
  <c r="X8" i="19"/>
  <c r="X88" i="19"/>
  <c r="X34" i="19"/>
  <c r="X56" i="19"/>
  <c r="X121" i="19"/>
  <c r="X11" i="19"/>
  <c r="X3" i="19"/>
  <c r="X136" i="19"/>
  <c r="X83" i="19"/>
  <c r="X90" i="19"/>
  <c r="X51" i="19"/>
  <c r="X80" i="19"/>
  <c r="Y42" i="19" l="1"/>
  <c r="Y117" i="19"/>
  <c r="Y62" i="19"/>
  <c r="Y97" i="19"/>
  <c r="Y86" i="19"/>
  <c r="Y87" i="19"/>
  <c r="Y68" i="19"/>
  <c r="Y59" i="19"/>
  <c r="Y90" i="19"/>
  <c r="Y32" i="19"/>
  <c r="Y141" i="19"/>
  <c r="Y85" i="19"/>
  <c r="Y26" i="19"/>
  <c r="Y50" i="19"/>
  <c r="Y109" i="19"/>
  <c r="Y94" i="19"/>
  <c r="Y140" i="19"/>
  <c r="Y111" i="19"/>
  <c r="Y5" i="19"/>
  <c r="Y21" i="19"/>
  <c r="Y106" i="19"/>
  <c r="Y31" i="19"/>
  <c r="Y40" i="19"/>
  <c r="Y110" i="19"/>
  <c r="Y22" i="19"/>
  <c r="Y82" i="19"/>
  <c r="Y2" i="19"/>
  <c r="Y33" i="19"/>
  <c r="Y81" i="19"/>
  <c r="Y36" i="19"/>
  <c r="Y142" i="19"/>
  <c r="Y44" i="19"/>
  <c r="Y17" i="19"/>
  <c r="Y24" i="19"/>
  <c r="Y57" i="19"/>
  <c r="Y70" i="19"/>
  <c r="Y11" i="19"/>
  <c r="Y116" i="19"/>
  <c r="Y125" i="19"/>
  <c r="Y78" i="19"/>
  <c r="Y122" i="19"/>
  <c r="Y55" i="19"/>
  <c r="Y63" i="19"/>
  <c r="Y95" i="19"/>
  <c r="Y75" i="19"/>
  <c r="Y67" i="19"/>
  <c r="Y48" i="19"/>
  <c r="Y29" i="19"/>
  <c r="Y35" i="19"/>
  <c r="Y9" i="19"/>
  <c r="Y135" i="19"/>
  <c r="Y79" i="19"/>
  <c r="Y61" i="19"/>
  <c r="Y49" i="19"/>
  <c r="Y72" i="19"/>
  <c r="Y47" i="19"/>
  <c r="Y114" i="19"/>
  <c r="Y138" i="19"/>
  <c r="Y39" i="19"/>
  <c r="Y108" i="19"/>
  <c r="Y119" i="19"/>
  <c r="Y143" i="19"/>
  <c r="Y83" i="19"/>
  <c r="Y30" i="19"/>
  <c r="Y84" i="19"/>
  <c r="Y54" i="19"/>
  <c r="Y4" i="19"/>
  <c r="Y18" i="19"/>
  <c r="Y8" i="19"/>
  <c r="Y88" i="19"/>
  <c r="Y65" i="19"/>
  <c r="Y37" i="19"/>
  <c r="Y23" i="19"/>
  <c r="Y13" i="19"/>
  <c r="Y3" i="19"/>
  <c r="Y136" i="19"/>
  <c r="Y60" i="19"/>
  <c r="Y14" i="19"/>
  <c r="Y1" i="19"/>
  <c r="Y80" i="19"/>
  <c r="Y7" i="19"/>
  <c r="Y56" i="19"/>
  <c r="Y121" i="19"/>
  <c r="Y74" i="19"/>
  <c r="Y19" i="19"/>
  <c r="Y71" i="19"/>
  <c r="Y53" i="19"/>
  <c r="Y124" i="19"/>
  <c r="Y51" i="19"/>
  <c r="Y46" i="19"/>
  <c r="Y66" i="19"/>
  <c r="Y25" i="19"/>
  <c r="Y113" i="19"/>
  <c r="Y93" i="19"/>
  <c r="Y52" i="19"/>
  <c r="Y105" i="19"/>
  <c r="Y6" i="19"/>
  <c r="Y10" i="19"/>
  <c r="Y89" i="19"/>
  <c r="Y115" i="19"/>
  <c r="Y28" i="19"/>
  <c r="Y112" i="19"/>
  <c r="Y16" i="19"/>
  <c r="Y34" i="19"/>
  <c r="Y45" i="19"/>
  <c r="Y139" i="19"/>
  <c r="Y107" i="19"/>
  <c r="Y77" i="19"/>
  <c r="Y104" i="19"/>
  <c r="Y64" i="19"/>
  <c r="Y123" i="19"/>
  <c r="Y12" i="19"/>
  <c r="Y58" i="19"/>
  <c r="Y69" i="19"/>
  <c r="Y38" i="19"/>
  <c r="Y73" i="19"/>
  <c r="Y96" i="19"/>
  <c r="Y15" i="19"/>
  <c r="Y120" i="19"/>
  <c r="Y137" i="19"/>
  <c r="Z42" i="19" l="1"/>
  <c r="Z117" i="19"/>
  <c r="Z17" i="19"/>
  <c r="Z110" i="19"/>
  <c r="Z22" i="19"/>
  <c r="Z123" i="19"/>
  <c r="Z136" i="19"/>
  <c r="Z53" i="19"/>
  <c r="Z14" i="19"/>
  <c r="Z125" i="19"/>
  <c r="Z122" i="19"/>
  <c r="Z55" i="19"/>
  <c r="Z63" i="19"/>
  <c r="Z24" i="19"/>
  <c r="Z57" i="19"/>
  <c r="Z62" i="19"/>
  <c r="Z71" i="19"/>
  <c r="Z6" i="19"/>
  <c r="Z124" i="19"/>
  <c r="Z35" i="19"/>
  <c r="Z81" i="19"/>
  <c r="Z10" i="19"/>
  <c r="Z61" i="19"/>
  <c r="Z95" i="19"/>
  <c r="Z75" i="19"/>
  <c r="Z52" i="19"/>
  <c r="Z105" i="19"/>
  <c r="Z107" i="19"/>
  <c r="Z113" i="19"/>
  <c r="Z39" i="19"/>
  <c r="Z119" i="19"/>
  <c r="Z79" i="19"/>
  <c r="Z143" i="19"/>
  <c r="Z49" i="19"/>
  <c r="Z72" i="19"/>
  <c r="Z45" i="19"/>
  <c r="Z139" i="19"/>
  <c r="Z121" i="19"/>
  <c r="Z94" i="19"/>
  <c r="Z108" i="19"/>
  <c r="Z88" i="19"/>
  <c r="Z85" i="19"/>
  <c r="Z37" i="19"/>
  <c r="Z83" i="19"/>
  <c r="Z30" i="19"/>
  <c r="Z38" i="19"/>
  <c r="Z73" i="19"/>
  <c r="Z15" i="19"/>
  <c r="Z82" i="19"/>
  <c r="Z8" i="19"/>
  <c r="Z80" i="19"/>
  <c r="Z1" i="19"/>
  <c r="Z56" i="19"/>
  <c r="Z96" i="19"/>
  <c r="Z13" i="19"/>
  <c r="Z68" i="19"/>
  <c r="Z59" i="19"/>
  <c r="Z32" i="19"/>
  <c r="Z70" i="19"/>
  <c r="Z77" i="19"/>
  <c r="Z46" i="19"/>
  <c r="Z60" i="19"/>
  <c r="Z19" i="19"/>
  <c r="Z74" i="19"/>
  <c r="Z140" i="19"/>
  <c r="Z16" i="19"/>
  <c r="Z106" i="19"/>
  <c r="Z67" i="19"/>
  <c r="Z51" i="19"/>
  <c r="Z78" i="19"/>
  <c r="Z65" i="19"/>
  <c r="Z25" i="19"/>
  <c r="Z4" i="19"/>
  <c r="Z11" i="19"/>
  <c r="Z87" i="19"/>
  <c r="Z111" i="19"/>
  <c r="Z31" i="19"/>
  <c r="Z47" i="19"/>
  <c r="Z104" i="19"/>
  <c r="Z115" i="19"/>
  <c r="Z7" i="19"/>
  <c r="Z112" i="19"/>
  <c r="Z23" i="19"/>
  <c r="Z93" i="19"/>
  <c r="Z48" i="19"/>
  <c r="Z33" i="19"/>
  <c r="Z21" i="19"/>
  <c r="Z84" i="19"/>
  <c r="Z120" i="19"/>
  <c r="Z64" i="19"/>
  <c r="Z66" i="19"/>
  <c r="Z12" i="19"/>
  <c r="Z58" i="19"/>
  <c r="Z34" i="19"/>
  <c r="Z114" i="19"/>
  <c r="Z116" i="19"/>
  <c r="Z36" i="19"/>
  <c r="Z3" i="19"/>
  <c r="Z141" i="19"/>
  <c r="Z137" i="19"/>
  <c r="Z26" i="19"/>
  <c r="Z97" i="19"/>
  <c r="Z86" i="19"/>
  <c r="Z69" i="19"/>
  <c r="Z54" i="19"/>
  <c r="Z29" i="19"/>
  <c r="Z135" i="19"/>
  <c r="Z90" i="19"/>
  <c r="Z9" i="19"/>
  <c r="Z2" i="19"/>
  <c r="Z40" i="19"/>
  <c r="Z50" i="19"/>
  <c r="Z109" i="19"/>
  <c r="Z28" i="19"/>
  <c r="Z89" i="19"/>
  <c r="Z138" i="19"/>
  <c r="Z18" i="19"/>
  <c r="Z5" i="19"/>
  <c r="Z142" i="19"/>
  <c r="Z44" i="19"/>
  <c r="AA42" i="19" l="1"/>
  <c r="AA117" i="19"/>
  <c r="AA65" i="19"/>
  <c r="AA24" i="19"/>
  <c r="AA57" i="19"/>
  <c r="AA123" i="19"/>
  <c r="AA105" i="19"/>
  <c r="AA53" i="19"/>
  <c r="AA35" i="19"/>
  <c r="AA68" i="19"/>
  <c r="AA120" i="19"/>
  <c r="AA115" i="19"/>
  <c r="AA7" i="19"/>
  <c r="AA95" i="19"/>
  <c r="AA75" i="19"/>
  <c r="AA26" i="19"/>
  <c r="AA139" i="19"/>
  <c r="AA6" i="19"/>
  <c r="AA39" i="19"/>
  <c r="AA140" i="19"/>
  <c r="AA89" i="19"/>
  <c r="AA64" i="19"/>
  <c r="AA66" i="19"/>
  <c r="AA49" i="19"/>
  <c r="AA72" i="19"/>
  <c r="AA40" i="19"/>
  <c r="AA44" i="19"/>
  <c r="AA107" i="19"/>
  <c r="AA86" i="19"/>
  <c r="AA2" i="19"/>
  <c r="AA141" i="19"/>
  <c r="AA137" i="19"/>
  <c r="AA143" i="19"/>
  <c r="AA83" i="19"/>
  <c r="AA30" i="19"/>
  <c r="AA17" i="19"/>
  <c r="AA109" i="19"/>
  <c r="AA60" i="19"/>
  <c r="AA18" i="19"/>
  <c r="AA21" i="19"/>
  <c r="AA3" i="19"/>
  <c r="AA55" i="19"/>
  <c r="AA37" i="19"/>
  <c r="AA96" i="19"/>
  <c r="AA13" i="19"/>
  <c r="AA63" i="19"/>
  <c r="AA73" i="19"/>
  <c r="AA15" i="19"/>
  <c r="AA94" i="19"/>
  <c r="AA14" i="19"/>
  <c r="AA142" i="19"/>
  <c r="AA10" i="19"/>
  <c r="AA56" i="19"/>
  <c r="AA19" i="19"/>
  <c r="AA74" i="19"/>
  <c r="AA61" i="19"/>
  <c r="AA59" i="19"/>
  <c r="AA32" i="19"/>
  <c r="AA82" i="19"/>
  <c r="AA36" i="19"/>
  <c r="AA122" i="19"/>
  <c r="AA79" i="19"/>
  <c r="AA25" i="19"/>
  <c r="AA4" i="19"/>
  <c r="AA11" i="19"/>
  <c r="AA62" i="19"/>
  <c r="AA111" i="19"/>
  <c r="AA106" i="19"/>
  <c r="AA70" i="19"/>
  <c r="AA124" i="19"/>
  <c r="AA119" i="19"/>
  <c r="AA85" i="19"/>
  <c r="AA112" i="19"/>
  <c r="AA23" i="19"/>
  <c r="AA93" i="19"/>
  <c r="AA48" i="19"/>
  <c r="AA33" i="19"/>
  <c r="AA31" i="19"/>
  <c r="AA67" i="19"/>
  <c r="AA84" i="19"/>
  <c r="AA88" i="19"/>
  <c r="AA108" i="19"/>
  <c r="AA12" i="19"/>
  <c r="AA121" i="19"/>
  <c r="AA34" i="19"/>
  <c r="AA114" i="19"/>
  <c r="AA116" i="19"/>
  <c r="AA90" i="19"/>
  <c r="AA47" i="19"/>
  <c r="AA77" i="19"/>
  <c r="AA1" i="19"/>
  <c r="AA78" i="19"/>
  <c r="AA97" i="19"/>
  <c r="AA113" i="19"/>
  <c r="AA69" i="19"/>
  <c r="AA54" i="19"/>
  <c r="AA29" i="19"/>
  <c r="AA5" i="19"/>
  <c r="AA52" i="19"/>
  <c r="AA51" i="19"/>
  <c r="AA135" i="19"/>
  <c r="AA9" i="19"/>
  <c r="AA50" i="19"/>
  <c r="AA16" i="19"/>
  <c r="AA87" i="19"/>
  <c r="AA136" i="19"/>
  <c r="AA138" i="19"/>
  <c r="AA81" i="19"/>
  <c r="AA45" i="19"/>
  <c r="AA8" i="19"/>
  <c r="AA80" i="19"/>
  <c r="AA110" i="19"/>
  <c r="AA22" i="19"/>
  <c r="AA28" i="19"/>
  <c r="AA71" i="19"/>
  <c r="AA58" i="19"/>
  <c r="AA125" i="19"/>
  <c r="AA38" i="19"/>
  <c r="AA104" i="19"/>
  <c r="AA46" i="19"/>
  <c r="AB42" i="19" l="1"/>
  <c r="AB117" i="19"/>
  <c r="AB7" i="19"/>
  <c r="AB83" i="19"/>
  <c r="AB30" i="19"/>
  <c r="AB40" i="19"/>
  <c r="AB73" i="19"/>
  <c r="AB107" i="19"/>
  <c r="AB120" i="19"/>
  <c r="AB68" i="19"/>
  <c r="AB142" i="19"/>
  <c r="AB79" i="19"/>
  <c r="AB66" i="19"/>
  <c r="AB96" i="19"/>
  <c r="AB13" i="19"/>
  <c r="AB17" i="19"/>
  <c r="AB59" i="19"/>
  <c r="AB15" i="19"/>
  <c r="AB75" i="19"/>
  <c r="AB48" i="19"/>
  <c r="AB122" i="19"/>
  <c r="AB85" i="19"/>
  <c r="AB65" i="19"/>
  <c r="AB19" i="19"/>
  <c r="AB74" i="19"/>
  <c r="AB63" i="19"/>
  <c r="AB119" i="19"/>
  <c r="AB32" i="19"/>
  <c r="AB18" i="19"/>
  <c r="AB114" i="19"/>
  <c r="AB88" i="19"/>
  <c r="AB1" i="19"/>
  <c r="AB25" i="19"/>
  <c r="AB4" i="19"/>
  <c r="AB11" i="19"/>
  <c r="AB143" i="19"/>
  <c r="AB57" i="19"/>
  <c r="AB106" i="19"/>
  <c r="AB14" i="19"/>
  <c r="AB54" i="19"/>
  <c r="AB9" i="19"/>
  <c r="AB78" i="19"/>
  <c r="AB112" i="19"/>
  <c r="AB23" i="19"/>
  <c r="AB93" i="19"/>
  <c r="AB37" i="19"/>
  <c r="AB72" i="19"/>
  <c r="AB31" i="19"/>
  <c r="AB124" i="19"/>
  <c r="AB89" i="19"/>
  <c r="AB80" i="19"/>
  <c r="AB67" i="19"/>
  <c r="AB12" i="19"/>
  <c r="AB121" i="19"/>
  <c r="AB34" i="19"/>
  <c r="AB56" i="19"/>
  <c r="AB111" i="19"/>
  <c r="AB90" i="19"/>
  <c r="AB10" i="19"/>
  <c r="AB35" i="19"/>
  <c r="AB46" i="19"/>
  <c r="AB47" i="19"/>
  <c r="AB97" i="19"/>
  <c r="AB113" i="19"/>
  <c r="AB69" i="19"/>
  <c r="AB60" i="19"/>
  <c r="AB33" i="19"/>
  <c r="AB5" i="19"/>
  <c r="AB94" i="19"/>
  <c r="AB39" i="19"/>
  <c r="AB115" i="19"/>
  <c r="AB84" i="19"/>
  <c r="AB50" i="19"/>
  <c r="AB16" i="19"/>
  <c r="AB87" i="19"/>
  <c r="AB136" i="19"/>
  <c r="AB116" i="19"/>
  <c r="AB81" i="19"/>
  <c r="AB82" i="19"/>
  <c r="AB140" i="19"/>
  <c r="AB64" i="19"/>
  <c r="AB108" i="19"/>
  <c r="AB110" i="19"/>
  <c r="AB58" i="19"/>
  <c r="AB28" i="19"/>
  <c r="AB71" i="19"/>
  <c r="AB29" i="19"/>
  <c r="AB125" i="19"/>
  <c r="AB70" i="19"/>
  <c r="AB77" i="19"/>
  <c r="AB137" i="19"/>
  <c r="AB8" i="19"/>
  <c r="AB24" i="19"/>
  <c r="AB86" i="19"/>
  <c r="AB123" i="19"/>
  <c r="AB105" i="19"/>
  <c r="AB138" i="19"/>
  <c r="AB21" i="19"/>
  <c r="AB52" i="19"/>
  <c r="AB104" i="19"/>
  <c r="AB55" i="19"/>
  <c r="AB51" i="19"/>
  <c r="AB95" i="19"/>
  <c r="AB109" i="19"/>
  <c r="AB62" i="19"/>
  <c r="AB139" i="19"/>
  <c r="AB53" i="19"/>
  <c r="AB36" i="19"/>
  <c r="AB45" i="19"/>
  <c r="AB141" i="19"/>
  <c r="AB2" i="19"/>
  <c r="AB49" i="19"/>
  <c r="AB22" i="19"/>
  <c r="AB26" i="19"/>
  <c r="AB61" i="19"/>
  <c r="AB6" i="19"/>
  <c r="AB135" i="19"/>
  <c r="AB38" i="19"/>
  <c r="AB3" i="19"/>
  <c r="AB44" i="19"/>
  <c r="AC42" i="19" l="1"/>
  <c r="AG42" i="19" s="1"/>
  <c r="AC117" i="19"/>
  <c r="AF117" i="19" s="1"/>
  <c r="AC133" i="19"/>
  <c r="AC132" i="19"/>
  <c r="AC38" i="19"/>
  <c r="AC142" i="19"/>
  <c r="AG142" i="19" s="1"/>
  <c r="AC141" i="19"/>
  <c r="AC140" i="19"/>
  <c r="AC137" i="19"/>
  <c r="AC135" i="19"/>
  <c r="AC112" i="19"/>
  <c r="AC115" i="19"/>
  <c r="AC103" i="19"/>
  <c r="AC88" i="19"/>
  <c r="AC95" i="19"/>
  <c r="AC96" i="19"/>
  <c r="AC13" i="19"/>
  <c r="AE13" i="19" s="1"/>
  <c r="AC110" i="19"/>
  <c r="AC109" i="19"/>
  <c r="AC125" i="19"/>
  <c r="AC124" i="19"/>
  <c r="AC123" i="19"/>
  <c r="AE123" i="19" s="1"/>
  <c r="AC89" i="19"/>
  <c r="AC83" i="19"/>
  <c r="AE83" i="19" s="1"/>
  <c r="AC114" i="19"/>
  <c r="AC111" i="19"/>
  <c r="AE111" i="19" s="1"/>
  <c r="AC116" i="19"/>
  <c r="AC107" i="19"/>
  <c r="AC106" i="19"/>
  <c r="AC108" i="19"/>
  <c r="AC78" i="19"/>
  <c r="AC86" i="19"/>
  <c r="AC85" i="19"/>
  <c r="AC63" i="19"/>
  <c r="AC68" i="19"/>
  <c r="AC94" i="19"/>
  <c r="AC82" i="19"/>
  <c r="AC87" i="19"/>
  <c r="AC84" i="19"/>
  <c r="AF84" i="19" s="1"/>
  <c r="AC79" i="19"/>
  <c r="AC69" i="19"/>
  <c r="AC53" i="19"/>
  <c r="AC55" i="19"/>
  <c r="AE55" i="19" s="1"/>
  <c r="AC90" i="19"/>
  <c r="AC81" i="19"/>
  <c r="AF81" i="19" s="1"/>
  <c r="AC77" i="19"/>
  <c r="AC80" i="19"/>
  <c r="AC93" i="19"/>
  <c r="AC76" i="19"/>
  <c r="AC66" i="19"/>
  <c r="AC65" i="19"/>
  <c r="AC60" i="19"/>
  <c r="AE60" i="19" s="1"/>
  <c r="AC45" i="19"/>
  <c r="AC57" i="19"/>
  <c r="AC50" i="19"/>
  <c r="AC49" i="19"/>
  <c r="AC75" i="19"/>
  <c r="AF75" i="19" s="1"/>
  <c r="AC74" i="19"/>
  <c r="AG74" i="19" s="1"/>
  <c r="AC6" i="19"/>
  <c r="AC56" i="19"/>
  <c r="AC72" i="19"/>
  <c r="AE72" i="19" s="1"/>
  <c r="AC51" i="19"/>
  <c r="AC62" i="19"/>
  <c r="AC58" i="19"/>
  <c r="AC59" i="19"/>
  <c r="AC44" i="19"/>
  <c r="AC61" i="19"/>
  <c r="AC48" i="19"/>
  <c r="AC52" i="19"/>
  <c r="AC70" i="19"/>
  <c r="AC67" i="19"/>
  <c r="AC71" i="19"/>
  <c r="AC73" i="19"/>
  <c r="AC47" i="19"/>
  <c r="AC54" i="19"/>
  <c r="AC31" i="19"/>
  <c r="AC34" i="19"/>
  <c r="AC12" i="19"/>
  <c r="AC37" i="19"/>
  <c r="AC30" i="19"/>
  <c r="AC64" i="19"/>
  <c r="AC46" i="19"/>
  <c r="AC43" i="19"/>
  <c r="AC40" i="19"/>
  <c r="AC28" i="19"/>
  <c r="AC35" i="19"/>
  <c r="AC33" i="19"/>
  <c r="AC20" i="19"/>
  <c r="AC7" i="19"/>
  <c r="AC36" i="19"/>
  <c r="AC39" i="19"/>
  <c r="AC29" i="19"/>
  <c r="AC27" i="19"/>
  <c r="AC26" i="19"/>
  <c r="AC25" i="19"/>
  <c r="AC24" i="19"/>
  <c r="AC23" i="19"/>
  <c r="AC22" i="19"/>
  <c r="AC21" i="19"/>
  <c r="AC16" i="19"/>
  <c r="AC15" i="19"/>
  <c r="AC14" i="19"/>
  <c r="AC143" i="19"/>
  <c r="AC5" i="19"/>
  <c r="AC10" i="19"/>
  <c r="AG10" i="19" s="1"/>
  <c r="AC19" i="19"/>
  <c r="AC18" i="19"/>
  <c r="AC17" i="19"/>
  <c r="AF17" i="19" s="1"/>
  <c r="AC4" i="19"/>
  <c r="AC3" i="19"/>
  <c r="AC2" i="19"/>
  <c r="AC9" i="19"/>
  <c r="AG9" i="19" s="1"/>
  <c r="AC8" i="19"/>
  <c r="AC139" i="19"/>
  <c r="AC138" i="19"/>
  <c r="AC136" i="19"/>
  <c r="AC134" i="19"/>
  <c r="AC1" i="19"/>
  <c r="AC122" i="19"/>
  <c r="AC121" i="19"/>
  <c r="AC120" i="19"/>
  <c r="AC119" i="19"/>
  <c r="AC118" i="19"/>
  <c r="AC113" i="19"/>
  <c r="AC105" i="19"/>
  <c r="AF105" i="19" s="1"/>
  <c r="AC104" i="19"/>
  <c r="AC97" i="19"/>
  <c r="AC32" i="19"/>
  <c r="AC11" i="19"/>
  <c r="AF42" i="19"/>
  <c r="AF13" i="19" l="1"/>
  <c r="AG13" i="19"/>
  <c r="AE42" i="19"/>
  <c r="AF142" i="19"/>
  <c r="AE142" i="19"/>
  <c r="AG60" i="19"/>
  <c r="AF60" i="19"/>
  <c r="AF111" i="19"/>
  <c r="AG84" i="19"/>
  <c r="AE74" i="19"/>
  <c r="AG111" i="19"/>
  <c r="AE84" i="19"/>
  <c r="AG117" i="19"/>
  <c r="AE117" i="19"/>
  <c r="AF74" i="19"/>
  <c r="AE10" i="19"/>
  <c r="AG17" i="19"/>
  <c r="AF10" i="19"/>
  <c r="AE17" i="19"/>
  <c r="AE9" i="19"/>
  <c r="AF9" i="19"/>
  <c r="AE138" i="19"/>
  <c r="AG138" i="19"/>
  <c r="AF138" i="19"/>
  <c r="AG4" i="19"/>
  <c r="AF4" i="19"/>
  <c r="AE4" i="19"/>
  <c r="AE21" i="19"/>
  <c r="AF21" i="19"/>
  <c r="AG21" i="19"/>
  <c r="AG79" i="19"/>
  <c r="AE79" i="19"/>
  <c r="AF79" i="19"/>
  <c r="AF106" i="19"/>
  <c r="AE106" i="19"/>
  <c r="AG106" i="19"/>
  <c r="AG89" i="19"/>
  <c r="AF89" i="19"/>
  <c r="AE89" i="19"/>
  <c r="AE97" i="19"/>
  <c r="AF97" i="19"/>
  <c r="AG97" i="19"/>
  <c r="AE119" i="19"/>
  <c r="AF119" i="19"/>
  <c r="AG119" i="19"/>
  <c r="AG139" i="19"/>
  <c r="AE139" i="19"/>
  <c r="AF139" i="19"/>
  <c r="AG35" i="19"/>
  <c r="AF35" i="19"/>
  <c r="AE35" i="19"/>
  <c r="AE30" i="19"/>
  <c r="AF30" i="19"/>
  <c r="AG30" i="19"/>
  <c r="AG70" i="19"/>
  <c r="AE70" i="19"/>
  <c r="AF70" i="19"/>
  <c r="AG58" i="19"/>
  <c r="AE58" i="19"/>
  <c r="AF58" i="19"/>
  <c r="AE45" i="19"/>
  <c r="AF45" i="19"/>
  <c r="AG45" i="19"/>
  <c r="AF80" i="19"/>
  <c r="AE80" i="19"/>
  <c r="AG80" i="19"/>
  <c r="AF107" i="19"/>
  <c r="AG107" i="19"/>
  <c r="AE107" i="19"/>
  <c r="AE120" i="19"/>
  <c r="AF120" i="19"/>
  <c r="AG120" i="19"/>
  <c r="AG5" i="19"/>
  <c r="AE5" i="19"/>
  <c r="AF5" i="19"/>
  <c r="AG22" i="19"/>
  <c r="AF22" i="19"/>
  <c r="AE22" i="19"/>
  <c r="AG29" i="19"/>
  <c r="AE29" i="19"/>
  <c r="AF29" i="19"/>
  <c r="AG68" i="19"/>
  <c r="AF68" i="19"/>
  <c r="AE68" i="19"/>
  <c r="AF123" i="19"/>
  <c r="AG123" i="19"/>
  <c r="AG96" i="19"/>
  <c r="AF96" i="19"/>
  <c r="AE96" i="19"/>
  <c r="AF38" i="19"/>
  <c r="AE38" i="19"/>
  <c r="AG38" i="19"/>
  <c r="AF121" i="19"/>
  <c r="AE121" i="19"/>
  <c r="AG121" i="19"/>
  <c r="AF143" i="19"/>
  <c r="AE143" i="19"/>
  <c r="AG143" i="19"/>
  <c r="AF28" i="19"/>
  <c r="AE28" i="19"/>
  <c r="AG28" i="19"/>
  <c r="AF37" i="19"/>
  <c r="AG37" i="19"/>
  <c r="AE37" i="19"/>
  <c r="AG52" i="19"/>
  <c r="AE52" i="19"/>
  <c r="AF52" i="19"/>
  <c r="AF62" i="19"/>
  <c r="AG62" i="19"/>
  <c r="AE62" i="19"/>
  <c r="AF77" i="19"/>
  <c r="AG77" i="19"/>
  <c r="AE77" i="19"/>
  <c r="AF63" i="19"/>
  <c r="AG63" i="19"/>
  <c r="AE63" i="19"/>
  <c r="AG116" i="19"/>
  <c r="AE116" i="19"/>
  <c r="AF116" i="19"/>
  <c r="AF95" i="19"/>
  <c r="AE95" i="19"/>
  <c r="AG95" i="19"/>
  <c r="AF122" i="19"/>
  <c r="AG122" i="19"/>
  <c r="AE122" i="19"/>
  <c r="AF8" i="19"/>
  <c r="AE8" i="19"/>
  <c r="AG8" i="19"/>
  <c r="AF23" i="19"/>
  <c r="AG23" i="19"/>
  <c r="AE23" i="19"/>
  <c r="AE39" i="19"/>
  <c r="AG39" i="19"/>
  <c r="AF39" i="19"/>
  <c r="AG12" i="19"/>
  <c r="AE12" i="19"/>
  <c r="AF12" i="19"/>
  <c r="AG87" i="19"/>
  <c r="AF87" i="19"/>
  <c r="AE87" i="19"/>
  <c r="AF124" i="19"/>
  <c r="AE124" i="19"/>
  <c r="AG124" i="19"/>
  <c r="AG40" i="19"/>
  <c r="AF40" i="19"/>
  <c r="AE40" i="19"/>
  <c r="AF34" i="19"/>
  <c r="AG34" i="19"/>
  <c r="AE34" i="19"/>
  <c r="AE48" i="19"/>
  <c r="AF48" i="19"/>
  <c r="AG48" i="19"/>
  <c r="AF51" i="19"/>
  <c r="AE51" i="19"/>
  <c r="AG51" i="19"/>
  <c r="AE75" i="19"/>
  <c r="AG75" i="19"/>
  <c r="AG65" i="19"/>
  <c r="AF65" i="19"/>
  <c r="AE65" i="19"/>
  <c r="AE85" i="19"/>
  <c r="AF85" i="19"/>
  <c r="AG85" i="19"/>
  <c r="AF88" i="19"/>
  <c r="AE88" i="19"/>
  <c r="AG88" i="19"/>
  <c r="AE135" i="19"/>
  <c r="AG135" i="19"/>
  <c r="AF135" i="19"/>
  <c r="AE81" i="19"/>
  <c r="AE104" i="19"/>
  <c r="AF104" i="19"/>
  <c r="AG104" i="19"/>
  <c r="AF11" i="19"/>
  <c r="AE11" i="19"/>
  <c r="AG11" i="19"/>
  <c r="AG14" i="19"/>
  <c r="AF14" i="19"/>
  <c r="AE14" i="19"/>
  <c r="AF24" i="19"/>
  <c r="AG24" i="19"/>
  <c r="AE24" i="19"/>
  <c r="AG36" i="19"/>
  <c r="AE36" i="19"/>
  <c r="AF36" i="19"/>
  <c r="AF31" i="19"/>
  <c r="AE31" i="19"/>
  <c r="AG31" i="19"/>
  <c r="AF82" i="19"/>
  <c r="AG82" i="19"/>
  <c r="AE82" i="19"/>
  <c r="AG86" i="19"/>
  <c r="AF86" i="19"/>
  <c r="AE86" i="19"/>
  <c r="AG125" i="19"/>
  <c r="AF125" i="19"/>
  <c r="AE125" i="19"/>
  <c r="AF137" i="19"/>
  <c r="AE137" i="19"/>
  <c r="AG137" i="19"/>
  <c r="AG81" i="19"/>
  <c r="AE32" i="19"/>
  <c r="AF32" i="19"/>
  <c r="AG32" i="19"/>
  <c r="AE105" i="19"/>
  <c r="AG105" i="19"/>
  <c r="AG54" i="19"/>
  <c r="AE54" i="19"/>
  <c r="AF54" i="19"/>
  <c r="AF61" i="19"/>
  <c r="AE61" i="19"/>
  <c r="AG61" i="19"/>
  <c r="AF72" i="19"/>
  <c r="AG72" i="19"/>
  <c r="AF49" i="19"/>
  <c r="AG49" i="19"/>
  <c r="AE49" i="19"/>
  <c r="AG66" i="19"/>
  <c r="AE66" i="19"/>
  <c r="AF66" i="19"/>
  <c r="AE90" i="19"/>
  <c r="AG90" i="19"/>
  <c r="AF90" i="19"/>
  <c r="AG78" i="19"/>
  <c r="AF78" i="19"/>
  <c r="AE78" i="19"/>
  <c r="AG2" i="19"/>
  <c r="AF2" i="19"/>
  <c r="AE2" i="19"/>
  <c r="AE18" i="19"/>
  <c r="AG18" i="19"/>
  <c r="AF18" i="19"/>
  <c r="AF15" i="19"/>
  <c r="AG15" i="19"/>
  <c r="AE15" i="19"/>
  <c r="AG25" i="19"/>
  <c r="AF25" i="19"/>
  <c r="AE25" i="19"/>
  <c r="AF7" i="19"/>
  <c r="AE7" i="19"/>
  <c r="AG7" i="19"/>
  <c r="AF47" i="19"/>
  <c r="AE47" i="19"/>
  <c r="AG47" i="19"/>
  <c r="AF94" i="19"/>
  <c r="AE94" i="19"/>
  <c r="AG94" i="19"/>
  <c r="AF114" i="19"/>
  <c r="AG114" i="19"/>
  <c r="AE114" i="19"/>
  <c r="AF109" i="19"/>
  <c r="AG109" i="19"/>
  <c r="AE109" i="19"/>
  <c r="AF140" i="19"/>
  <c r="AG140" i="19"/>
  <c r="AE140" i="19"/>
  <c r="AG55" i="19"/>
  <c r="AG136" i="19"/>
  <c r="AE136" i="19"/>
  <c r="AF136" i="19"/>
  <c r="AF46" i="19"/>
  <c r="AG46" i="19"/>
  <c r="AE46" i="19"/>
  <c r="AF73" i="19"/>
  <c r="AG73" i="19"/>
  <c r="AE73" i="19"/>
  <c r="AE44" i="19"/>
  <c r="AF44" i="19"/>
  <c r="AG44" i="19"/>
  <c r="AF56" i="19"/>
  <c r="AG56" i="19"/>
  <c r="AE56" i="19"/>
  <c r="AF50" i="19"/>
  <c r="AG50" i="19"/>
  <c r="AE50" i="19"/>
  <c r="AF69" i="19"/>
  <c r="AE69" i="19"/>
  <c r="AG69" i="19"/>
  <c r="AF115" i="19"/>
  <c r="AE115" i="19"/>
  <c r="AG115" i="19"/>
  <c r="AF55" i="19"/>
  <c r="AG113" i="19"/>
  <c r="AF113" i="19"/>
  <c r="AE113" i="19"/>
  <c r="AE3" i="19"/>
  <c r="AF3" i="19"/>
  <c r="AG3" i="19"/>
  <c r="AG19" i="19"/>
  <c r="AE19" i="19"/>
  <c r="AF19" i="19"/>
  <c r="AE16" i="19"/>
  <c r="AG16" i="19"/>
  <c r="AF16" i="19"/>
  <c r="AE26" i="19"/>
  <c r="AG26" i="19"/>
  <c r="AF26" i="19"/>
  <c r="AE71" i="19"/>
  <c r="AF71" i="19"/>
  <c r="AG71" i="19"/>
  <c r="AG108" i="19"/>
  <c r="AF108" i="19"/>
  <c r="AE108" i="19"/>
  <c r="AG83" i="19"/>
  <c r="AF83" i="19"/>
  <c r="AF110" i="19"/>
  <c r="AE110" i="19"/>
  <c r="AG110" i="19"/>
  <c r="AF112" i="19"/>
  <c r="AG112" i="19"/>
  <c r="AE112" i="19"/>
  <c r="AF141" i="19"/>
  <c r="AG141" i="19"/>
  <c r="AE141" i="19"/>
  <c r="AE33" i="19"/>
  <c r="AF33" i="19"/>
  <c r="AG33" i="19"/>
  <c r="AE64" i="19"/>
  <c r="AF64" i="19"/>
  <c r="AG64" i="19"/>
  <c r="AG67" i="19"/>
  <c r="AE67" i="19"/>
  <c r="AF67" i="19"/>
  <c r="AF59" i="19"/>
  <c r="AG59" i="19"/>
  <c r="AE59" i="19"/>
  <c r="AF6" i="19"/>
  <c r="AG6" i="19"/>
  <c r="AE6" i="19"/>
  <c r="AE57" i="19"/>
  <c r="AG57" i="19"/>
  <c r="AF57" i="19"/>
  <c r="AE93" i="19"/>
  <c r="AF93" i="19"/>
  <c r="AG93" i="19"/>
  <c r="AG53" i="19"/>
  <c r="AE53" i="19"/>
  <c r="AF53" i="19"/>
</calcChain>
</file>

<file path=xl/sharedStrings.xml><?xml version="1.0" encoding="utf-8"?>
<sst xmlns="http://schemas.openxmlformats.org/spreadsheetml/2006/main" count="4082" uniqueCount="459">
  <si>
    <t>Phone</t>
  </si>
  <si>
    <t>Hymel, Kathy</t>
  </si>
  <si>
    <t>Rockwell, Dorcas</t>
  </si>
  <si>
    <t>Caldwell, Larry</t>
  </si>
  <si>
    <t>Caldwell, Valerie</t>
  </si>
  <si>
    <t>Chavez, Dolores</t>
  </si>
  <si>
    <t>Ibarra, DeLane</t>
  </si>
  <si>
    <t>Jimenez, Janet</t>
  </si>
  <si>
    <t>Martello, Dolores</t>
  </si>
  <si>
    <t>Matthews, Mariette</t>
  </si>
  <si>
    <t>Palmersheim, Pete</t>
  </si>
  <si>
    <t>Pulich, Joyce</t>
  </si>
  <si>
    <t>Saucedo, Alfred</t>
  </si>
  <si>
    <t>Sharp-Luque, Silka</t>
  </si>
  <si>
    <t>Thornton, Ann</t>
  </si>
  <si>
    <t>Mini Directory</t>
  </si>
  <si>
    <t>Mata, Agueda</t>
  </si>
  <si>
    <t>Bartz, Diana</t>
  </si>
  <si>
    <t>Jimenez, Jessica</t>
  </si>
  <si>
    <t>Lerma, Johnny R.</t>
  </si>
  <si>
    <t>Molloy, Barbara</t>
  </si>
  <si>
    <t>Sevilla, Oscar</t>
  </si>
  <si>
    <t>Mass</t>
  </si>
  <si>
    <t>Carrizales, Angela</t>
  </si>
  <si>
    <t>Phillips, Rhetta</t>
  </si>
  <si>
    <t>Lector</t>
  </si>
  <si>
    <t>Garcia, Claudia</t>
  </si>
  <si>
    <t>Garcia, Rodrigo</t>
  </si>
  <si>
    <t>Vg</t>
  </si>
  <si>
    <t>Reyes, Kathy</t>
  </si>
  <si>
    <t>Sanchez-Navarro, Quita</t>
  </si>
  <si>
    <t>Brotherman, Geralyn</t>
  </si>
  <si>
    <t>Rocha-Cartwright, Benilde</t>
  </si>
  <si>
    <t>Pulich, Warren</t>
  </si>
  <si>
    <t>Esparza, Felipe</t>
  </si>
  <si>
    <t>Esparza, Laura</t>
  </si>
  <si>
    <t>Gonzalez, Carlos</t>
  </si>
  <si>
    <t>Luque, Joaquin</t>
  </si>
  <si>
    <t>Joseph, Desiree</t>
  </si>
  <si>
    <t>Nava, Lori</t>
  </si>
  <si>
    <t>McKinney, Paula</t>
  </si>
  <si>
    <t>Smith, Elizabeth Ann</t>
  </si>
  <si>
    <t>Leon, Mike</t>
  </si>
  <si>
    <t>Miller, Peggy</t>
  </si>
  <si>
    <t>Delgado, Alicia</t>
  </si>
  <si>
    <t>Riojas, Rafael</t>
  </si>
  <si>
    <t>Downey, Roni</t>
  </si>
  <si>
    <t>de la Teja, Maggie</t>
  </si>
  <si>
    <t>Cartwright, Jim</t>
  </si>
  <si>
    <t>lesparza27@yahoo.com</t>
  </si>
  <si>
    <t>rigogarcia76@hotmail.com</t>
  </si>
  <si>
    <t>d_joseph2000@yahoo.com</t>
  </si>
  <si>
    <t>paula.mckinney@gmail.com</t>
  </si>
  <si>
    <t>riojas91@gmail.com</t>
  </si>
  <si>
    <t>bjwolf@austin.rr.com</t>
  </si>
  <si>
    <t>kellyddailey@att.net</t>
  </si>
  <si>
    <t>regandailey@att.net</t>
  </si>
  <si>
    <t>Morris, Delores M.</t>
  </si>
  <si>
    <t>7:30,</t>
  </si>
  <si>
    <t>9:30,</t>
  </si>
  <si>
    <t>11:15,</t>
  </si>
  <si>
    <t>Wright, Diane</t>
  </si>
  <si>
    <t>Martinez de Sevilla, Irma</t>
  </si>
  <si>
    <t>Meyers, Kate</t>
  </si>
  <si>
    <t>Bardeleben, Brittany</t>
  </si>
  <si>
    <t>Acord, Deidre M.</t>
  </si>
  <si>
    <t>Gil, Mark</t>
  </si>
  <si>
    <t>Escobar, Delia</t>
  </si>
  <si>
    <t>Name                | Date -&gt;</t>
  </si>
  <si>
    <t>giacleone575@gmail.com</t>
  </si>
  <si>
    <t>Fotinos, Tammy</t>
  </si>
  <si>
    <t>Leone, Giacomo</t>
  </si>
  <si>
    <t>Reyes, Jorge</t>
  </si>
  <si>
    <t>Vondrak, Julie</t>
  </si>
  <si>
    <t>Salazar, Idalia</t>
  </si>
  <si>
    <t>Dailey, Kelly</t>
  </si>
  <si>
    <t>Dailey, Patrick Regan</t>
  </si>
  <si>
    <t>email list: eministers@annsweb.org   http://annsweb.org/StI-schedules  Scheduler: Ann Thornton 512-294-6024 st.ignatius.scheduling@gmail.com</t>
  </si>
  <si>
    <t>Soliz, Patricia</t>
  </si>
  <si>
    <t>Cervantes, Beatris</t>
  </si>
  <si>
    <t>Caceres Rajo, Rina</t>
  </si>
  <si>
    <t>Fenter, Patti</t>
  </si>
  <si>
    <t>Zachmann, Alaina</t>
  </si>
  <si>
    <t>Wilson, Yvonne</t>
  </si>
  <si>
    <t>Polanco, Donald</t>
  </si>
  <si>
    <t>Alpuche, Carlos</t>
  </si>
  <si>
    <t>EEM Coordinator: Richard Tucker 512-797-6154  liturgyoffice@st-ignatius.org</t>
  </si>
  <si>
    <t>Sookiasian, Nanette</t>
  </si>
  <si>
    <t>Padron, Ramona</t>
  </si>
  <si>
    <t>Montoya, Erika</t>
  </si>
  <si>
    <t>Hernandez, Maria</t>
  </si>
  <si>
    <t>DeWitt, Deborah</t>
  </si>
  <si>
    <t>Crouch, Thad</t>
  </si>
  <si>
    <t>Zimmerman, Mark</t>
  </si>
  <si>
    <t>Aceves, Veronica</t>
  </si>
  <si>
    <t>Lashlee, Matt</t>
  </si>
  <si>
    <t>Galindo, Rachel</t>
  </si>
  <si>
    <t>Congdon, Katie</t>
  </si>
  <si>
    <t>Muras, Matt</t>
  </si>
  <si>
    <t>Caswell, Judy</t>
  </si>
  <si>
    <t>Bambrick, Ken</t>
  </si>
  <si>
    <t>Ortegon, Omega</t>
  </si>
  <si>
    <t>McNally, Angela</t>
  </si>
  <si>
    <t>Galindo, Fred</t>
  </si>
  <si>
    <t>EM</t>
  </si>
  <si>
    <t>ALL</t>
  </si>
  <si>
    <t>Mulholland, Roberta</t>
  </si>
  <si>
    <t>Alba, Theresa Ann</t>
  </si>
  <si>
    <t>April: 1-9:30 1-5:00;</t>
  </si>
  <si>
    <t>Ortiz, Erica</t>
  </si>
  <si>
    <t>Jimenez, Javier</t>
  </si>
  <si>
    <t>Jimenez, Lillian</t>
  </si>
  <si>
    <t>Perez, Patty</t>
  </si>
  <si>
    <t>Guerrero, Sara</t>
  </si>
  <si>
    <t>Frausto, Rigoberto</t>
  </si>
  <si>
    <t>Belman, Juan</t>
  </si>
  <si>
    <t>Martinez, Isidra</t>
  </si>
  <si>
    <t>Stich, John</t>
  </si>
  <si>
    <t>Torres, Betty A.</t>
  </si>
  <si>
    <t>Castelan, Javier</t>
  </si>
  <si>
    <t>Role</t>
  </si>
  <si>
    <t>Unscheduled ministers. May be able to sub.</t>
  </si>
  <si>
    <t>Castelan, Teresa</t>
  </si>
  <si>
    <t>once a month - caring for sister</t>
  </si>
  <si>
    <t>Vg=Sat. 5 pm</t>
  </si>
  <si>
    <t>5=Sun. 5 pm</t>
  </si>
  <si>
    <t>Cooper, Montana</t>
  </si>
  <si>
    <t>Macfarlane, Kathy</t>
  </si>
  <si>
    <t>Carmona, Suguey</t>
  </si>
  <si>
    <t>Watters, JB</t>
  </si>
  <si>
    <t>Watters, Ashley</t>
  </si>
  <si>
    <t>Mirshak, Michelle</t>
  </si>
  <si>
    <t>Orts, Melissa</t>
  </si>
  <si>
    <t>Favila, Kelsey</t>
  </si>
  <si>
    <t>Avalos, Deanna</t>
  </si>
  <si>
    <t>Guerriero, Jessie</t>
  </si>
  <si>
    <t>Aceves, Mateo</t>
  </si>
  <si>
    <t>Schreiber, Randy</t>
  </si>
  <si>
    <t>Schreiber, Cathy</t>
  </si>
  <si>
    <t>Elliott, Lexie</t>
  </si>
  <si>
    <t>Posada, Mayra</t>
  </si>
  <si>
    <t>Hanf, Joey</t>
  </si>
  <si>
    <t>Kemp, Hal</t>
  </si>
  <si>
    <t>Gonzales, Melinda</t>
  </si>
  <si>
    <t>Sanchez, Teresa</t>
  </si>
  <si>
    <t>Sanchez, Maria</t>
  </si>
  <si>
    <t>Espinoza, Dimas</t>
  </si>
  <si>
    <t>Gonzales, Mariashuy</t>
  </si>
  <si>
    <t>Johns, Mariana*</t>
  </si>
  <si>
    <t>Link, Michael*</t>
  </si>
  <si>
    <t>Wolf, Angie*</t>
  </si>
  <si>
    <t>Hafemeister, Linda*</t>
  </si>
  <si>
    <t>Racanelli, Alicia*</t>
  </si>
  <si>
    <t>Wick, Elyse*</t>
  </si>
  <si>
    <t>Rodriguez, Rubin*</t>
  </si>
  <si>
    <t>Johns, Kevin*</t>
  </si>
  <si>
    <t>Potter, Rosemary*</t>
  </si>
  <si>
    <t>Oyola, Sheila*</t>
  </si>
  <si>
    <t>Ryan, Johnny*</t>
  </si>
  <si>
    <t>Wolf, Ian*</t>
  </si>
  <si>
    <t>Wolf, Jon*</t>
  </si>
  <si>
    <t>Gohmann, Tim*</t>
  </si>
  <si>
    <t>Ruddock, Megan*</t>
  </si>
  <si>
    <t>Mays, Aidan*</t>
  </si>
  <si>
    <t>Castelan, Max*</t>
  </si>
  <si>
    <t>Rodriguez, Michelle*</t>
  </si>
  <si>
    <t>Castelan, Christina*</t>
  </si>
  <si>
    <t>Castelan, Oscar*</t>
  </si>
  <si>
    <t>Hunter, Laura*</t>
  </si>
  <si>
    <t>Joyce, Elizabeth*</t>
  </si>
  <si>
    <t>Higdon, Dimple*</t>
  </si>
  <si>
    <t>Meyers, Laura*</t>
  </si>
  <si>
    <t>same person-as Maria Gutierrez</t>
  </si>
  <si>
    <t>back</t>
  </si>
  <si>
    <t>Not available Dec 7, 2025</t>
  </si>
  <si>
    <t>Not available Dec. 7, 2025</t>
  </si>
  <si>
    <t>No Vg Aug 9, but Sun ok</t>
  </si>
  <si>
    <t>Gonzales, David</t>
  </si>
  <si>
    <t>Gonzales, Megan</t>
  </si>
  <si>
    <t>EIM</t>
  </si>
  <si>
    <t>catholic.happiness279@passmail.net</t>
  </si>
  <si>
    <t>lgmey06@gmail.com</t>
  </si>
  <si>
    <t>aalr0422@gmail.com</t>
  </si>
  <si>
    <t>lm65atx@gmail.com</t>
  </si>
  <si>
    <t>aidanimays@gmail.com</t>
  </si>
  <si>
    <t>s_oyola@yahoo.com</t>
  </si>
  <si>
    <t>mdemagall18@gmail.com</t>
  </si>
  <si>
    <t>jwolf686@gmail.com</t>
  </si>
  <si>
    <t>rigobertofrausto@yahoo.com</t>
  </si>
  <si>
    <t>isidramartinez0711@yahoo.com</t>
  </si>
  <si>
    <t>alpcar@yahoo.com</t>
  </si>
  <si>
    <t>beatrismcervantes@yahoo.com</t>
  </si>
  <si>
    <t>djwright4703@gmail.com</t>
  </si>
  <si>
    <t>emontoy5@gmail.com</t>
  </si>
  <si>
    <t>johnbstich@gmail.com</t>
  </si>
  <si>
    <t>nsookiasian@gmail.com</t>
  </si>
  <si>
    <t>tcastelan84@gmail.com</t>
  </si>
  <si>
    <t>thadcrouch@gmail.com</t>
  </si>
  <si>
    <t>jbelmannavarro@gmail.com</t>
  </si>
  <si>
    <t>hakemp2000@yahoo.com</t>
  </si>
  <si>
    <t>bettyatorres11@gmail.com</t>
  </si>
  <si>
    <t>chezdewitt@gmail.com</t>
  </si>
  <si>
    <t>Lcaldwell002@austin.rr.com</t>
  </si>
  <si>
    <t>val.caldwell@yahoo.com  vcaldwell@eanesisd.net (added to list by valerie but not used since 2009)</t>
  </si>
  <si>
    <t>joycepulich@sbcglobal.net</t>
  </si>
  <si>
    <t>saraguerreroavila72@gmail.com</t>
  </si>
  <si>
    <t>lilajaneisabelle@yahoo.com</t>
  </si>
  <si>
    <t>Cld123@austin.rr.com</t>
  </si>
  <si>
    <t>Cld123@austin.rr.com, tootie.poquito.sassy@gmail.com</t>
  </si>
  <si>
    <t>timroberta@hotmail.com</t>
  </si>
  <si>
    <t>khymel8994@aol.com</t>
  </si>
  <si>
    <t>3eatslh4@gmail.com</t>
  </si>
  <si>
    <t>s.carmona2023@gmail.com</t>
  </si>
  <si>
    <t>michellecmirshak@gmail.com</t>
  </si>
  <si>
    <t>matt.lashlee@gmail.com</t>
  </si>
  <si>
    <t>kate.e.meyers@hotmail.com</t>
  </si>
  <si>
    <t>allowat.s@gmail.com</t>
  </si>
  <si>
    <t>montanamacias@gmail.com</t>
  </si>
  <si>
    <t>mmuras@gmail.com</t>
  </si>
  <si>
    <t>geralynbrotherman@gmail.com</t>
  </si>
  <si>
    <t>rinnacace@yahoo.com</t>
  </si>
  <si>
    <t>tlfotinos@gmail.com</t>
  </si>
  <si>
    <t>jmleons52@gmail.com</t>
  </si>
  <si>
    <t>ramonacastelan@gmail.com</t>
  </si>
  <si>
    <t>mariagutierrez1224@icloud.com</t>
  </si>
  <si>
    <t>cpalmersheim@yahoo.com</t>
  </si>
  <si>
    <t>kabii@hotmail.com</t>
  </si>
  <si>
    <t>johnny.r.lerma@sbcglobal.net</t>
  </si>
  <si>
    <t>dvace@sbcglobal.net</t>
  </si>
  <si>
    <t>cowboysfan.escobar@gmail.com</t>
  </si>
  <si>
    <t>rhettamp@gmail.com</t>
  </si>
  <si>
    <t>arqposada30@gmail.com</t>
  </si>
  <si>
    <t>jwatters@st-ignatius-edu.org</t>
  </si>
  <si>
    <t>jim-cartwright@sbcglobal.net</t>
  </si>
  <si>
    <t>kathyogden6@gmail.com</t>
  </si>
  <si>
    <t>rachelgalindo23@gmail.com</t>
  </si>
  <si>
    <t>tricia.soliz@gmail.com</t>
  </si>
  <si>
    <t>katieanncongdon@gmail.com</t>
  </si>
  <si>
    <t>alaina.zachmann@gmail.com</t>
  </si>
  <si>
    <t>espinosamariasanchez@gmail.com</t>
  </si>
  <si>
    <t>janetj1982@aol.com</t>
  </si>
  <si>
    <t>jessica.jimenez.tex@gmail.com</t>
  </si>
  <si>
    <t>magdalena.delateja@gmail.com</t>
  </si>
  <si>
    <t>klfavila77@gmail.com</t>
  </si>
  <si>
    <t>jessicamguerriero@gmail.com</t>
  </si>
  <si>
    <t>donaldpolanco4@gmail.com</t>
  </si>
  <si>
    <t>ir.salazar@yahoo.com</t>
  </si>
  <si>
    <t>dacord@poweredbyprisma.com</t>
  </si>
  <si>
    <t>djavalos686@yahoo.com</t>
  </si>
  <si>
    <t>aliciadelgadocr@gmail.com</t>
  </si>
  <si>
    <t>melinda78704@gmail.com</t>
  </si>
  <si>
    <t>joey.hanf@gmail.com</t>
  </si>
  <si>
    <t>deibarra@sbcglobal.net</t>
  </si>
  <si>
    <t>omegaortegon@gmail.com</t>
  </si>
  <si>
    <t>melissa.orts@gmail.com</t>
  </si>
  <si>
    <t>cmms6886@gmail.com</t>
  </si>
  <si>
    <t>bratcarter93@hotmail.com</t>
  </si>
  <si>
    <t>avegamcnally@yahoo.com</t>
  </si>
  <si>
    <t>yvonne.wilson61@gmail.com</t>
  </si>
  <si>
    <t>lmatthews001@austin.rr.com</t>
  </si>
  <si>
    <t>Bmolloy1@austin.rr.com</t>
  </si>
  <si>
    <t>kbam865@yahoo.com</t>
  </si>
  <si>
    <t>tim@gohmann.com</t>
  </si>
  <si>
    <t>lindahafe@gmail.com</t>
  </si>
  <si>
    <t>kevinpjohns@gmail.com</t>
  </si>
  <si>
    <t>maarys@icloud.com</t>
  </si>
  <si>
    <t>jjryaniv11@gmail.com</t>
  </si>
  <si>
    <t>angiewolf92@gmail.com</t>
  </si>
  <si>
    <t>lexie.elliott98@gmail.com, aelliott@smcprep.org</t>
  </si>
  <si>
    <t>ponce9988@gmail.com</t>
  </si>
  <si>
    <t>tedge96@yahoo.com</t>
  </si>
  <si>
    <t>mateoaceves678@gmail.com</t>
  </si>
  <si>
    <t>ianw1504@gmail.com</t>
  </si>
  <si>
    <t>dbartz@progressive.com, bsheen1@live.com</t>
  </si>
  <si>
    <t>Muras, Anton</t>
  </si>
  <si>
    <t>Muras, Ella</t>
  </si>
  <si>
    <t>texted 2025-07-10</t>
  </si>
  <si>
    <t>EIM OD</t>
  </si>
  <si>
    <t>512-291-0165</t>
  </si>
  <si>
    <t>Vg,</t>
  </si>
  <si>
    <t/>
  </si>
  <si>
    <t>Vg-EM</t>
  </si>
  <si>
    <t>512-560-3479</t>
  </si>
  <si>
    <t>11:15-EM</t>
  </si>
  <si>
    <t>512-709-2498</t>
  </si>
  <si>
    <t>9:30-EM</t>
  </si>
  <si>
    <t>951-367-9518</t>
  </si>
  <si>
    <t>11:15, 9:30</t>
  </si>
  <si>
    <t>11:15-Lector</t>
  </si>
  <si>
    <t>512-779-9683</t>
  </si>
  <si>
    <t>5, 9:30</t>
  </si>
  <si>
    <t>5:00-Lector</t>
  </si>
  <si>
    <t>5:00-EM</t>
  </si>
  <si>
    <t>512-573-3993</t>
  </si>
  <si>
    <t>1,</t>
  </si>
  <si>
    <t>1:00-EM</t>
  </si>
  <si>
    <t>1:00-Lector</t>
  </si>
  <si>
    <t>512-517-0555</t>
  </si>
  <si>
    <t>9:30-Lector</t>
  </si>
  <si>
    <t>512-905-4250</t>
  </si>
  <si>
    <t>512-892-3770</t>
  </si>
  <si>
    <t>512-317-4553</t>
  </si>
  <si>
    <t>512-736-9189</t>
  </si>
  <si>
    <t>512-214-1924</t>
  </si>
  <si>
    <t>512-214-3617</t>
  </si>
  <si>
    <t>512-669-1450</t>
  </si>
  <si>
    <t>512-228-0425</t>
  </si>
  <si>
    <t>512-921-1116</t>
  </si>
  <si>
    <t>5,</t>
  </si>
  <si>
    <t>512-934-7550</t>
  </si>
  <si>
    <t>512-971-5691</t>
  </si>
  <si>
    <t>11:15, 9:30,</t>
  </si>
  <si>
    <t>512-288-6295
512-922-2147</t>
  </si>
  <si>
    <t>512-288-6295
512-914-1836</t>
  </si>
  <si>
    <t>512-282-6936</t>
  </si>
  <si>
    <t>737-703-7783</t>
  </si>
  <si>
    <t>512-771-9307</t>
  </si>
  <si>
    <t>832-527-2793</t>
  </si>
  <si>
    <t>512-444-6418</t>
  </si>
  <si>
    <t>7:30-EM</t>
  </si>
  <si>
    <t>325-206-0316</t>
  </si>
  <si>
    <t>512-698-9905
512-767-7766</t>
  </si>
  <si>
    <t>512-292-3192</t>
  </si>
  <si>
    <t>512-844-0785</t>
  </si>
  <si>
    <t>512-657-3843</t>
  </si>
  <si>
    <t>805-405-5420</t>
  </si>
  <si>
    <t>7:30, 9:30, any</t>
  </si>
  <si>
    <t>7:30-Lector</t>
  </si>
  <si>
    <t>720-989-8573</t>
  </si>
  <si>
    <t>720-903-0089 </t>
  </si>
  <si>
    <t>512-605-7231</t>
  </si>
  <si>
    <t>512-470-6236</t>
  </si>
  <si>
    <t>9:30, 5,</t>
  </si>
  <si>
    <t>512-743-5829</t>
  </si>
  <si>
    <t>330-283-5333</t>
  </si>
  <si>
    <t>214-542-0308</t>
  </si>
  <si>
    <t>9:30, any</t>
  </si>
  <si>
    <t>559-936-3464</t>
  </si>
  <si>
    <t>512-917-4002</t>
  </si>
  <si>
    <t>9:30, 11:15, 5,</t>
  </si>
  <si>
    <t>512-445-4485</t>
  </si>
  <si>
    <t>7:30, Vg</t>
  </si>
  <si>
    <t>512-301-4979</t>
  </si>
  <si>
    <t>512-443-1949</t>
  </si>
  <si>
    <t>Vg-Lector</t>
  </si>
  <si>
    <t>512-924-2461</t>
  </si>
  <si>
    <t>512-924-1415</t>
  </si>
  <si>
    <t>737-270-3403</t>
  </si>
  <si>
    <t>9:30, 11:15, any</t>
  </si>
  <si>
    <t>737-262-0997</t>
  </si>
  <si>
    <t>512-731-6271</t>
  </si>
  <si>
    <t>7:30, 9:30, 11:15</t>
  </si>
  <si>
    <t>512-271-9719</t>
  </si>
  <si>
    <t>512-963-1964</t>
  </si>
  <si>
    <t xml:space="preserve">Vg, 7:30, 9:30, 11:15, </t>
  </si>
  <si>
    <t>512-590-9046</t>
  </si>
  <si>
    <t>512-296-1805</t>
  </si>
  <si>
    <t>Vg, 1,</t>
  </si>
  <si>
    <t>512-394-5268
512-983-7576</t>
  </si>
  <si>
    <t>11:15, 5, Vg, 9:30, 1</t>
  </si>
  <si>
    <t>512-282-9660</t>
  </si>
  <si>
    <t xml:space="preserve"> 918-629-9056</t>
  </si>
  <si>
    <t>512-750-8631</t>
  </si>
  <si>
    <t>512-769-5511</t>
  </si>
  <si>
    <t>512-312-2883</t>
  </si>
  <si>
    <t>614-563-5868</t>
  </si>
  <si>
    <t>9:30, 7:30,</t>
  </si>
  <si>
    <t>903-738-0905</t>
  </si>
  <si>
    <t>Vg, 11:15</t>
  </si>
  <si>
    <t>508-878-2322</t>
  </si>
  <si>
    <t>512-300-0931</t>
  </si>
  <si>
    <t>512-221-4397</t>
  </si>
  <si>
    <t>713-899-1925</t>
  </si>
  <si>
    <t>512-447-6887</t>
  </si>
  <si>
    <t>512-630-3570</t>
  </si>
  <si>
    <t>925-323-5169</t>
  </si>
  <si>
    <t>512-947-7319</t>
  </si>
  <si>
    <t>214-450-3301</t>
  </si>
  <si>
    <t>512-233-9787</t>
  </si>
  <si>
    <t>787-504-6552</t>
  </si>
  <si>
    <t>512-669-6809</t>
  </si>
  <si>
    <t>512-937-5686</t>
  </si>
  <si>
    <t>512-707-2890</t>
  </si>
  <si>
    <t>512-644-0882</t>
  </si>
  <si>
    <t>737-666-2025</t>
  </si>
  <si>
    <t>512-448-0904</t>
  </si>
  <si>
    <t>Vg, 7:30, 9:30</t>
  </si>
  <si>
    <t>512-762-3706</t>
  </si>
  <si>
    <t>512-423-6245</t>
  </si>
  <si>
    <t>512-282-4283</t>
  </si>
  <si>
    <t>5, Vg, 1</t>
  </si>
  <si>
    <t>210-589-8857</t>
  </si>
  <si>
    <t>330-241-9117</t>
  </si>
  <si>
    <t>9:30, 11:15,</t>
  </si>
  <si>
    <t>339-223-4968</t>
  </si>
  <si>
    <t>512-789-5637</t>
  </si>
  <si>
    <t>512-576-9682</t>
  </si>
  <si>
    <t>512-364-7570</t>
  </si>
  <si>
    <t>512-944-9193</t>
  </si>
  <si>
    <t>512-944-2255</t>
  </si>
  <si>
    <t>512-947-6217
512-599-5222</t>
  </si>
  <si>
    <t>512-484-8155</t>
  </si>
  <si>
    <t>512-799-7965</t>
  </si>
  <si>
    <t>716-628-6095</t>
  </si>
  <si>
    <t>7:30, 9:30,</t>
  </si>
  <si>
    <t>512-771-8083</t>
  </si>
  <si>
    <t>512-350-1224</t>
  </si>
  <si>
    <t>214-478-2406</t>
  </si>
  <si>
    <t>512-471-3565</t>
  </si>
  <si>
    <t>512-497-5244</t>
  </si>
  <si>
    <t>512-638-9612</t>
  </si>
  <si>
    <t>11:15-AS</t>
  </si>
  <si>
    <t>512-839-2646</t>
  </si>
  <si>
    <t>512-385-5185</t>
  </si>
  <si>
    <t>11:15, 5</t>
  </si>
  <si>
    <t>512-300-9001</t>
  </si>
  <si>
    <t>512-504-9792</t>
  </si>
  <si>
    <t>512-627-0273</t>
  </si>
  <si>
    <t>512-698-3693</t>
  </si>
  <si>
    <t>210-379-3040</t>
  </si>
  <si>
    <t>Vg, 11:15,</t>
  </si>
  <si>
    <t>512-596-8830</t>
  </si>
  <si>
    <t>512-294-1823</t>
  </si>
  <si>
    <t>5, 7:30, 9:30, 11:15,</t>
  </si>
  <si>
    <t>512-292-8058</t>
  </si>
  <si>
    <t>512-825-7261 512-970-2132</t>
  </si>
  <si>
    <t>512-825-5039</t>
  </si>
  <si>
    <t>512-303-6464</t>
  </si>
  <si>
    <t>512-497-0009</t>
  </si>
  <si>
    <t>512-576-9373</t>
  </si>
  <si>
    <t>512-350-8852</t>
  </si>
  <si>
    <t>512-619-6796</t>
  </si>
  <si>
    <t>832-492-1963</t>
  </si>
  <si>
    <t>502-905-4911</t>
  </si>
  <si>
    <t>512-282-5158</t>
  </si>
  <si>
    <t>512-912-8249</t>
  </si>
  <si>
    <t>512-888-4380</t>
  </si>
  <si>
    <t>512-940-1645</t>
  </si>
  <si>
    <t>512-203-1330</t>
  </si>
  <si>
    <t>512-743-6600</t>
  </si>
  <si>
    <t>361-935-9987</t>
  </si>
  <si>
    <t>5, 11:15,</t>
  </si>
  <si>
    <t>512-658-3992</t>
  </si>
  <si>
    <t>Vg, 9:30</t>
  </si>
  <si>
    <t>512-569-5744</t>
  </si>
  <si>
    <t>512-797-5473</t>
  </si>
  <si>
    <t>512-891-7899</t>
  </si>
  <si>
    <t>11:15, 1, 5</t>
  </si>
  <si>
    <t>512-791-7715</t>
  </si>
  <si>
    <t>512-750-5419</t>
  </si>
  <si>
    <t>11:15, Vg, 5</t>
  </si>
  <si>
    <t>512-361-3090</t>
  </si>
  <si>
    <t>9:30, 1</t>
  </si>
  <si>
    <t>512-294-6024</t>
  </si>
  <si>
    <t>512-699-4091</t>
  </si>
  <si>
    <t>505-999-6202</t>
  </si>
  <si>
    <t>512-318-1682</t>
  </si>
  <si>
    <t>740-506-4485</t>
  </si>
  <si>
    <t>5, 9:30, 11:15,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</si>
</sst>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3" tint="-0.249977111117893"/>
      <name val="Arial"/>
      <family val="2"/>
    </font>
    <font>
      <b/>
      <i/>
      <sz val="10"/>
      <color theme="3" tint="-0.249977111117893"/>
      <name val="Arial"/>
      <family val="2"/>
    </font>
    <font>
      <b/>
      <i/>
      <sz val="12"/>
      <color theme="3" tint="-0.249977111117893"/>
      <name val="Arial"/>
      <family val="2"/>
    </font>
    <font>
      <b/>
      <i/>
      <sz val="16"/>
      <color theme="3" tint="-0.249977111117893"/>
      <name val="Arial"/>
      <family val="2"/>
    </font>
    <font>
      <i/>
      <sz val="12"/>
      <color theme="3" tint="-0.249977111117893"/>
      <name val="Arial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theme="0" tint="-0.499984740745262"/>
      <name val="Arial"/>
      <family val="2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sz val="16"/>
      <color theme="5"/>
      <name val="Arial"/>
      <family val="2"/>
    </font>
    <font>
      <sz val="12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Arial"/>
    </font>
    <font>
      <b/>
      <sz val="16"/>
      <color rgb="FFFF0000"/>
      <name val="Arial"/>
      <family val="2"/>
    </font>
    <font>
      <sz val="12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21" borderId="0" applyNumberFormat="0" applyBorder="0" applyAlignment="0" applyProtection="0"/>
    <xf numFmtId="0" fontId="19" fillId="22" borderId="0" applyNumberFormat="0" applyBorder="0" applyAlignment="0" applyProtection="0"/>
  </cellStyleXfs>
  <cellXfs count="37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1" applyFill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4" fillId="0" borderId="2" xfId="0" applyFont="1" applyBorder="1"/>
    <xf numFmtId="164" fontId="7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5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12" borderId="0" xfId="0" applyFont="1" applyFill="1" applyAlignment="1">
      <alignment horizontal="left" vertical="center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 wrapText="1"/>
    </xf>
    <xf numFmtId="0" fontId="3" fillId="12" borderId="0" xfId="0" applyFont="1" applyFill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left" vertical="center" wrapText="1"/>
    </xf>
    <xf numFmtId="0" fontId="10" fillId="7" borderId="13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7" borderId="13" xfId="0" applyFont="1" applyFill="1" applyBorder="1" applyAlignment="1">
      <alignment horizontal="left" vertical="center" wrapText="1"/>
    </xf>
    <xf numFmtId="0" fontId="10" fillId="7" borderId="13" xfId="0" applyFont="1" applyFill="1" applyBorder="1" applyAlignment="1">
      <alignment horizontal="left" vertical="center" wrapText="1"/>
    </xf>
    <xf numFmtId="0" fontId="3" fillId="10" borderId="13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left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1" fillId="12" borderId="0" xfId="0" applyFont="1" applyFill="1" applyAlignment="1">
      <alignment horizontal="left" vertical="center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left" vertical="center" wrapText="1"/>
    </xf>
    <xf numFmtId="0" fontId="7" fillId="12" borderId="12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12" borderId="18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0" fontId="0" fillId="12" borderId="0" xfId="0" applyFill="1"/>
    <xf numFmtId="0" fontId="7" fillId="12" borderId="0" xfId="0" applyFont="1" applyFill="1" applyAlignment="1">
      <alignment horizontal="center" vertical="center"/>
    </xf>
    <xf numFmtId="0" fontId="5" fillId="12" borderId="0" xfId="0" applyFont="1" applyFill="1" applyAlignment="1">
      <alignment vertical="center"/>
    </xf>
    <xf numFmtId="0" fontId="6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4" fillId="12" borderId="0" xfId="0" applyFont="1" applyFill="1" applyAlignment="1">
      <alignment vertical="center"/>
    </xf>
    <xf numFmtId="0" fontId="3" fillId="12" borderId="13" xfId="0" applyFont="1" applyFill="1" applyBorder="1" applyAlignment="1">
      <alignment horizontal="left" vertical="center"/>
    </xf>
    <xf numFmtId="0" fontId="3" fillId="12" borderId="0" xfId="0" applyFont="1" applyFill="1" applyAlignment="1">
      <alignment horizontal="center" vertical="center" wrapText="1"/>
    </xf>
    <xf numFmtId="0" fontId="3" fillId="12" borderId="2" xfId="0" applyFont="1" applyFill="1" applyBorder="1" applyAlignment="1">
      <alignment vertical="center"/>
    </xf>
    <xf numFmtId="0" fontId="4" fillId="12" borderId="2" xfId="0" applyFont="1" applyFill="1" applyBorder="1" applyAlignment="1">
      <alignment vertical="center"/>
    </xf>
    <xf numFmtId="0" fontId="2" fillId="12" borderId="0" xfId="1" applyFill="1" applyBorder="1" applyAlignment="1" applyProtection="1">
      <alignment vertical="center"/>
    </xf>
    <xf numFmtId="0" fontId="3" fillId="12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0" fontId="7" fillId="12" borderId="20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left" vertical="center" wrapText="1"/>
    </xf>
    <xf numFmtId="0" fontId="7" fillId="12" borderId="22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7" fillId="8" borderId="27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28" xfId="0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3" fillId="8" borderId="16" xfId="0" applyFont="1" applyFill="1" applyBorder="1" applyAlignment="1">
      <alignment horizontal="left" vertical="center" wrapText="1"/>
    </xf>
    <xf numFmtId="0" fontId="7" fillId="8" borderId="29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6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3" fillId="8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7" fillId="8" borderId="1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left" vertical="center"/>
    </xf>
    <xf numFmtId="0" fontId="7" fillId="8" borderId="1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left" vertical="center" wrapText="1"/>
    </xf>
    <xf numFmtId="0" fontId="7" fillId="8" borderId="18" xfId="0" applyFont="1" applyFill="1" applyBorder="1" applyAlignment="1">
      <alignment horizontal="center" vertical="center"/>
    </xf>
    <xf numFmtId="0" fontId="7" fillId="8" borderId="30" xfId="0" applyFont="1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3" fillId="8" borderId="32" xfId="0" applyFont="1" applyFill="1" applyBorder="1" applyAlignment="1">
      <alignment horizontal="left" vertical="center" wrapText="1"/>
    </xf>
    <xf numFmtId="0" fontId="7" fillId="8" borderId="30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2" fillId="8" borderId="0" xfId="1" applyFill="1" applyBorder="1" applyAlignment="1" applyProtection="1">
      <alignment vertical="center"/>
    </xf>
    <xf numFmtId="0" fontId="7" fillId="3" borderId="26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left" vertical="center"/>
    </xf>
    <xf numFmtId="0" fontId="7" fillId="14" borderId="27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0" fillId="14" borderId="0" xfId="0" applyFont="1" applyFill="1" applyAlignment="1">
      <alignment horizontal="left" vertical="center"/>
    </xf>
    <xf numFmtId="0" fontId="7" fillId="14" borderId="27" xfId="0" applyFont="1" applyFill="1" applyBorder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28" xfId="0" applyFont="1" applyFill="1" applyBorder="1" applyAlignment="1">
      <alignment horizontal="center" vertical="center"/>
    </xf>
    <xf numFmtId="49" fontId="7" fillId="14" borderId="8" xfId="0" applyNumberFormat="1" applyFont="1" applyFill="1" applyBorder="1" applyAlignment="1">
      <alignment horizontal="center" vertical="center" wrapText="1"/>
    </xf>
    <xf numFmtId="0" fontId="0" fillId="14" borderId="0" xfId="0" applyFill="1"/>
    <xf numFmtId="0" fontId="3" fillId="14" borderId="16" xfId="0" applyFont="1" applyFill="1" applyBorder="1" applyAlignment="1">
      <alignment horizontal="left" vertical="center" wrapText="1"/>
    </xf>
    <xf numFmtId="0" fontId="7" fillId="14" borderId="29" xfId="0" applyFont="1" applyFill="1" applyBorder="1" applyAlignment="1">
      <alignment horizontal="center" vertical="center"/>
    </xf>
    <xf numFmtId="0" fontId="7" fillId="14" borderId="0" xfId="0" applyFont="1" applyFill="1" applyAlignment="1">
      <alignment horizontal="center" vertical="center"/>
    </xf>
    <xf numFmtId="0" fontId="5" fillId="14" borderId="0" xfId="0" applyFont="1" applyFill="1" applyAlignment="1">
      <alignment vertical="center"/>
    </xf>
    <xf numFmtId="0" fontId="6" fillId="14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 wrapText="1"/>
    </xf>
    <xf numFmtId="0" fontId="3" fillId="14" borderId="0" xfId="0" applyFont="1" applyFill="1" applyAlignment="1">
      <alignment horizontal="left" vertical="center"/>
    </xf>
    <xf numFmtId="0" fontId="3" fillId="14" borderId="0" xfId="0" applyFont="1" applyFill="1" applyAlignment="1">
      <alignment vertical="center"/>
    </xf>
    <xf numFmtId="0" fontId="3" fillId="14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vertical="center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15" borderId="0" xfId="0" applyFont="1" applyFill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left" vertical="center" wrapText="1"/>
    </xf>
    <xf numFmtId="0" fontId="3" fillId="16" borderId="13" xfId="0" applyFont="1" applyFill="1" applyBorder="1" applyAlignment="1">
      <alignment horizontal="left" vertical="center"/>
    </xf>
    <xf numFmtId="0" fontId="1" fillId="17" borderId="0" xfId="0" applyFont="1" applyFill="1" applyAlignment="1">
      <alignment horizontal="left" vertical="center"/>
    </xf>
    <xf numFmtId="0" fontId="7" fillId="17" borderId="12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10" fillId="17" borderId="13" xfId="0" applyFont="1" applyFill="1" applyBorder="1" applyAlignment="1">
      <alignment horizontal="left" vertical="center"/>
    </xf>
    <xf numFmtId="0" fontId="7" fillId="17" borderId="12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7" fillId="17" borderId="19" xfId="0" applyFont="1" applyFill="1" applyBorder="1" applyAlignment="1">
      <alignment horizontal="center" vertical="center"/>
    </xf>
    <xf numFmtId="49" fontId="7" fillId="17" borderId="8" xfId="0" applyNumberFormat="1" applyFont="1" applyFill="1" applyBorder="1" applyAlignment="1">
      <alignment horizontal="center" vertical="center" wrapText="1"/>
    </xf>
    <xf numFmtId="0" fontId="0" fillId="17" borderId="0" xfId="0" applyFill="1"/>
    <xf numFmtId="0" fontId="3" fillId="17" borderId="13" xfId="0" applyFont="1" applyFill="1" applyBorder="1" applyAlignment="1">
      <alignment horizontal="left" vertical="center" wrapText="1"/>
    </xf>
    <xf numFmtId="0" fontId="7" fillId="17" borderId="18" xfId="0" applyFont="1" applyFill="1" applyBorder="1" applyAlignment="1">
      <alignment horizontal="center" vertical="center"/>
    </xf>
    <xf numFmtId="0" fontId="7" fillId="17" borderId="0" xfId="0" applyFont="1" applyFill="1" applyAlignment="1">
      <alignment horizontal="center" vertical="center"/>
    </xf>
    <xf numFmtId="0" fontId="5" fillId="17" borderId="0" xfId="0" applyFont="1" applyFill="1" applyAlignment="1">
      <alignment vertical="center"/>
    </xf>
    <xf numFmtId="0" fontId="6" fillId="17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left" vertical="center" wrapText="1"/>
    </xf>
    <xf numFmtId="0" fontId="3" fillId="17" borderId="0" xfId="0" applyFont="1" applyFill="1" applyAlignment="1">
      <alignment horizontal="left" vertical="center"/>
    </xf>
    <xf numFmtId="0" fontId="3" fillId="17" borderId="0" xfId="0" applyFont="1" applyFill="1" applyAlignment="1">
      <alignment vertical="center"/>
    </xf>
    <xf numFmtId="0" fontId="4" fillId="17" borderId="0" xfId="0" applyFont="1" applyFill="1" applyAlignment="1">
      <alignment vertical="center"/>
    </xf>
    <xf numFmtId="0" fontId="1" fillId="18" borderId="0" xfId="0" applyFont="1" applyFill="1" applyAlignment="1">
      <alignment horizontal="left" vertical="center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left" vertical="center"/>
    </xf>
    <xf numFmtId="0" fontId="7" fillId="18" borderId="12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7" fillId="18" borderId="19" xfId="0" applyFont="1" applyFill="1" applyBorder="1" applyAlignment="1">
      <alignment horizontal="center" vertical="center"/>
    </xf>
    <xf numFmtId="49" fontId="7" fillId="18" borderId="8" xfId="0" applyNumberFormat="1" applyFont="1" applyFill="1" applyBorder="1" applyAlignment="1">
      <alignment horizontal="center" vertical="center" wrapText="1"/>
    </xf>
    <xf numFmtId="0" fontId="0" fillId="18" borderId="0" xfId="0" applyFill="1"/>
    <xf numFmtId="0" fontId="3" fillId="18" borderId="13" xfId="0" applyFont="1" applyFill="1" applyBorder="1" applyAlignment="1">
      <alignment horizontal="left" vertical="center" wrapText="1"/>
    </xf>
    <xf numFmtId="0" fontId="7" fillId="18" borderId="18" xfId="0" applyFont="1" applyFill="1" applyBorder="1" applyAlignment="1">
      <alignment horizontal="center" vertical="center"/>
    </xf>
    <xf numFmtId="0" fontId="7" fillId="18" borderId="0" xfId="0" applyFont="1" applyFill="1" applyAlignment="1">
      <alignment horizontal="center" vertical="center"/>
    </xf>
    <xf numFmtId="0" fontId="5" fillId="18" borderId="0" xfId="0" applyFont="1" applyFill="1" applyAlignment="1">
      <alignment vertical="center"/>
    </xf>
    <xf numFmtId="0" fontId="6" fillId="18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left" vertical="center" wrapText="1"/>
    </xf>
    <xf numFmtId="0" fontId="3" fillId="18" borderId="0" xfId="0" applyFont="1" applyFill="1" applyAlignment="1">
      <alignment horizontal="left" vertical="center"/>
    </xf>
    <xf numFmtId="0" fontId="3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3" fillId="16" borderId="0" xfId="0" applyFont="1" applyFill="1" applyAlignment="1">
      <alignment horizontal="left" vertical="center" wrapText="1"/>
    </xf>
    <xf numFmtId="0" fontId="7" fillId="18" borderId="27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/>
    </xf>
    <xf numFmtId="0" fontId="7" fillId="18" borderId="28" xfId="0" applyFont="1" applyFill="1" applyBorder="1" applyAlignment="1">
      <alignment horizontal="center" vertical="center"/>
    </xf>
    <xf numFmtId="0" fontId="3" fillId="18" borderId="16" xfId="0" applyFont="1" applyFill="1" applyBorder="1" applyAlignment="1">
      <alignment horizontal="left" vertical="center" wrapText="1"/>
    </xf>
    <xf numFmtId="0" fontId="7" fillId="18" borderId="29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3" borderId="1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16" borderId="13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49" fontId="14" fillId="5" borderId="8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4" fillId="6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8" borderId="15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12" borderId="19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10" fillId="24" borderId="13" xfId="0" applyFont="1" applyFill="1" applyBorder="1" applyAlignment="1">
      <alignment horizontal="left" vertical="center" wrapText="1"/>
    </xf>
    <xf numFmtId="0" fontId="3" fillId="24" borderId="13" xfId="0" applyFont="1" applyFill="1" applyBorder="1" applyAlignment="1">
      <alignment horizontal="left" vertical="center" wrapText="1"/>
    </xf>
    <xf numFmtId="0" fontId="3" fillId="14" borderId="13" xfId="0" applyFont="1" applyFill="1" applyBorder="1" applyAlignment="1">
      <alignment horizontal="left" vertical="center" wrapText="1"/>
    </xf>
    <xf numFmtId="0" fontId="3" fillId="25" borderId="13" xfId="0" applyFont="1" applyFill="1" applyBorder="1" applyAlignment="1">
      <alignment horizontal="left" vertical="center" wrapText="1"/>
    </xf>
    <xf numFmtId="0" fontId="3" fillId="26" borderId="13" xfId="0" applyFont="1" applyFill="1" applyBorder="1" applyAlignment="1">
      <alignment horizontal="left" vertical="center"/>
    </xf>
    <xf numFmtId="0" fontId="7" fillId="26" borderId="18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left" vertical="center"/>
    </xf>
    <xf numFmtId="0" fontId="20" fillId="23" borderId="13" xfId="0" applyFont="1" applyFill="1" applyBorder="1" applyAlignment="1">
      <alignment horizontal="left" vertical="center"/>
    </xf>
    <xf numFmtId="0" fontId="21" fillId="23" borderId="13" xfId="0" applyFont="1" applyFill="1" applyBorder="1" applyAlignment="1">
      <alignment horizontal="left" vertical="center" wrapText="1"/>
    </xf>
    <xf numFmtId="0" fontId="21" fillId="23" borderId="13" xfId="0" applyFont="1" applyFill="1" applyBorder="1" applyAlignment="1">
      <alignment horizontal="left" vertical="center"/>
    </xf>
    <xf numFmtId="0" fontId="21" fillId="25" borderId="11" xfId="0" applyFont="1" applyFill="1" applyBorder="1" applyAlignment="1">
      <alignment horizontal="left" vertical="center" wrapText="1"/>
    </xf>
    <xf numFmtId="0" fontId="18" fillId="21" borderId="0" xfId="2" applyAlignment="1">
      <alignment vertical="center"/>
    </xf>
    <xf numFmtId="0" fontId="19" fillId="22" borderId="0" xfId="3" applyAlignment="1">
      <alignment vertical="center"/>
    </xf>
    <xf numFmtId="0" fontId="3" fillId="8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1" fillId="19" borderId="0" xfId="0" applyFont="1" applyFill="1" applyAlignment="1">
      <alignment horizontal="left" vertical="center"/>
    </xf>
    <xf numFmtId="0" fontId="7" fillId="19" borderId="27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3" fillId="19" borderId="0" xfId="0" applyFont="1" applyFill="1" applyAlignment="1">
      <alignment horizontal="left" vertical="center" wrapText="1"/>
    </xf>
    <xf numFmtId="0" fontId="7" fillId="19" borderId="27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7" fillId="19" borderId="28" xfId="0" applyFont="1" applyFill="1" applyBorder="1" applyAlignment="1">
      <alignment horizontal="center" vertical="center"/>
    </xf>
    <xf numFmtId="49" fontId="7" fillId="19" borderId="8" xfId="0" applyNumberFormat="1" applyFont="1" applyFill="1" applyBorder="1" applyAlignment="1">
      <alignment horizontal="center" vertical="center" wrapText="1"/>
    </xf>
    <xf numFmtId="0" fontId="0" fillId="19" borderId="0" xfId="0" applyFill="1"/>
    <xf numFmtId="0" fontId="7" fillId="19" borderId="29" xfId="0" applyFont="1" applyFill="1" applyBorder="1" applyAlignment="1">
      <alignment horizontal="center" vertical="center"/>
    </xf>
    <xf numFmtId="0" fontId="7" fillId="19" borderId="0" xfId="0" applyFont="1" applyFill="1" applyAlignment="1">
      <alignment horizontal="center" vertical="center"/>
    </xf>
    <xf numFmtId="0" fontId="5" fillId="19" borderId="0" xfId="0" applyFont="1" applyFill="1" applyAlignment="1">
      <alignment vertical="center"/>
    </xf>
    <xf numFmtId="0" fontId="6" fillId="19" borderId="0" xfId="0" applyFont="1" applyFill="1" applyAlignment="1">
      <alignment horizontal="center" vertical="center"/>
    </xf>
    <xf numFmtId="0" fontId="3" fillId="19" borderId="0" xfId="0" applyFont="1" applyFill="1" applyAlignment="1">
      <alignment horizontal="left" vertical="center"/>
    </xf>
    <xf numFmtId="0" fontId="3" fillId="19" borderId="0" xfId="0" applyFont="1" applyFill="1" applyAlignment="1">
      <alignment vertical="center"/>
    </xf>
    <xf numFmtId="0" fontId="4" fillId="19" borderId="0" xfId="0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3" fillId="2" borderId="1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49" fontId="23" fillId="5" borderId="8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18" xfId="0" applyFont="1" applyBorder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7" fillId="21" borderId="0" xfId="2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2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12" fillId="3" borderId="12" xfId="0" applyFont="1" applyFill="1" applyBorder="1" applyAlignment="1">
      <alignment horizontal="center" vertical="center" wrapText="1"/>
    </xf>
    <xf numFmtId="0" fontId="20" fillId="9" borderId="13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49" fontId="12" fillId="5" borderId="8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12" fillId="0" borderId="18" xfId="0" applyFont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8" fillId="21" borderId="0" xfId="2" applyFont="1" applyAlignment="1">
      <alignment vertical="center"/>
    </xf>
    <xf numFmtId="0" fontId="20" fillId="0" borderId="2" xfId="0" applyFont="1" applyBorder="1" applyAlignment="1">
      <alignment vertical="center"/>
    </xf>
    <xf numFmtId="0" fontId="32" fillId="0" borderId="2" xfId="0" applyFont="1" applyBorder="1" applyAlignment="1">
      <alignment vertical="center"/>
    </xf>
    <xf numFmtId="0" fontId="3" fillId="7" borderId="25" xfId="0" applyFont="1" applyFill="1" applyBorder="1" applyAlignment="1">
      <alignment horizontal="left" vertical="center" wrapText="1"/>
    </xf>
    <xf numFmtId="0" fontId="1" fillId="24" borderId="0" xfId="0" applyFont="1" applyFill="1" applyAlignment="1">
      <alignment horizontal="left" vertical="center"/>
    </xf>
    <xf numFmtId="0" fontId="7" fillId="24" borderId="12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/>
    </xf>
    <xf numFmtId="0" fontId="7" fillId="24" borderId="19" xfId="0" applyFont="1" applyFill="1" applyBorder="1" applyAlignment="1">
      <alignment horizontal="center" vertical="center"/>
    </xf>
    <xf numFmtId="49" fontId="7" fillId="24" borderId="8" xfId="0" applyNumberFormat="1" applyFont="1" applyFill="1" applyBorder="1" applyAlignment="1">
      <alignment horizontal="center" vertical="center" wrapText="1"/>
    </xf>
    <xf numFmtId="0" fontId="0" fillId="24" borderId="0" xfId="0" applyFill="1"/>
    <xf numFmtId="0" fontId="7" fillId="24" borderId="18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0" fontId="5" fillId="24" borderId="0" xfId="0" applyFont="1" applyFill="1" applyAlignment="1">
      <alignment vertical="center"/>
    </xf>
    <xf numFmtId="0" fontId="6" fillId="24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left" vertical="center" wrapText="1"/>
    </xf>
    <xf numFmtId="0" fontId="3" fillId="24" borderId="0" xfId="0" applyFont="1" applyFill="1" applyAlignment="1">
      <alignment horizontal="left" vertical="center"/>
    </xf>
    <xf numFmtId="0" fontId="3" fillId="24" borderId="0" xfId="0" applyFont="1" applyFill="1" applyAlignment="1">
      <alignment vertical="center"/>
    </xf>
    <xf numFmtId="0" fontId="3" fillId="24" borderId="2" xfId="0" applyFont="1" applyFill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/>
    </xf>
    <xf numFmtId="0" fontId="7" fillId="2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 wrapText="1"/>
    </xf>
    <xf numFmtId="0" fontId="7" fillId="2" borderId="3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Bad" xfId="2" builtinId="27"/>
    <cellStyle name="Hyperlink" xfId="1" builtinId="8"/>
    <cellStyle name="Neutral" xfId="3" builtinId="2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Scheduling\AnnsWorksheet.xls" TargetMode="External"/><Relationship Id="rId1" Type="http://schemas.openxmlformats.org/officeDocument/2006/relationships/externalLinkPath" Target="AnnsWorkshee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Scheduling\MinistryDirectory.xlsx" TargetMode="External"/><Relationship Id="rId1" Type="http://schemas.openxmlformats.org/officeDocument/2006/relationships/externalLinkPath" Target="MinistryDirecto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eduling Worksheet"/>
    </sheetNames>
    <sheetDataSet>
      <sheetData sheetId="0">
        <row r="1">
          <cell r="B1">
            <v>45865</v>
          </cell>
          <cell r="C1">
            <v>45872</v>
          </cell>
          <cell r="D1">
            <v>45879</v>
          </cell>
          <cell r="E1">
            <v>45886</v>
          </cell>
          <cell r="F1">
            <v>45893</v>
          </cell>
          <cell r="G1">
            <v>45900</v>
          </cell>
          <cell r="H1">
            <v>45907</v>
          </cell>
          <cell r="I1">
            <v>45914</v>
          </cell>
          <cell r="J1">
            <v>45921</v>
          </cell>
          <cell r="K1">
            <v>45928</v>
          </cell>
          <cell r="L1">
            <v>45935</v>
          </cell>
          <cell r="M1">
            <v>45942</v>
          </cell>
          <cell r="N1">
            <v>45949</v>
          </cell>
          <cell r="O1">
            <v>45956</v>
          </cell>
          <cell r="P1">
            <v>45963</v>
          </cell>
          <cell r="Q1">
            <v>45970</v>
          </cell>
          <cell r="R1">
            <v>45977</v>
          </cell>
          <cell r="S1">
            <v>45984</v>
          </cell>
          <cell r="T1">
            <v>45991</v>
          </cell>
          <cell r="U1">
            <v>45998</v>
          </cell>
          <cell r="V1">
            <v>46005</v>
          </cell>
        </row>
        <row r="2">
          <cell r="B2" t="str">
            <v>Oldmixon, Douglas</v>
          </cell>
          <cell r="C2" t="str">
            <v>Pulich, Warren</v>
          </cell>
          <cell r="D2" t="str">
            <v>Caswell, Judy</v>
          </cell>
          <cell r="E2" t="str">
            <v>Pulich, Warren</v>
          </cell>
          <cell r="F2" t="str">
            <v>Caswell, Judy</v>
          </cell>
          <cell r="G2" t="str">
            <v>Pulich, Warren</v>
          </cell>
          <cell r="H2" t="str">
            <v>Gil, Mark</v>
          </cell>
          <cell r="I2" t="str">
            <v>Pulich, Joyce</v>
          </cell>
          <cell r="J2" t="str">
            <v>Caswell, Judy</v>
          </cell>
          <cell r="K2" t="str">
            <v>Kemp, Hal</v>
          </cell>
          <cell r="L2" t="str">
            <v>Pulich, Joyce</v>
          </cell>
          <cell r="M2" t="str">
            <v>McNally, Angela</v>
          </cell>
          <cell r="N2" t="str">
            <v>Gil, Mark</v>
          </cell>
          <cell r="O2" t="str">
            <v>McNally, Angela</v>
          </cell>
          <cell r="P2" t="str">
            <v>Caswell, Judy</v>
          </cell>
          <cell r="Q2" t="str">
            <v>Oldmixon, Douglas</v>
          </cell>
          <cell r="R2" t="str">
            <v>Pulich, Joyce</v>
          </cell>
          <cell r="S2" t="str">
            <v>Oldmixon, Douglas</v>
          </cell>
          <cell r="T2" t="str">
            <v>Kemp, Hal</v>
          </cell>
          <cell r="W2" t="str">
            <v>Vg-Lector</v>
          </cell>
          <cell r="X2" t="str">
            <v>Vg-Lector</v>
          </cell>
        </row>
        <row r="3">
          <cell r="B3" t="str">
            <v>McNally, Angela</v>
          </cell>
          <cell r="C3" t="str">
            <v>Gil, Mark</v>
          </cell>
          <cell r="D3" t="str">
            <v>Oldmixon, Douglas</v>
          </cell>
          <cell r="E3" t="str">
            <v>Gil, Mark</v>
          </cell>
          <cell r="F3" t="str">
            <v>Oldmixon, Douglas</v>
          </cell>
          <cell r="G3" t="str">
            <v>Kemp, Hal</v>
          </cell>
          <cell r="H3" t="str">
            <v>Caswell, Judy</v>
          </cell>
          <cell r="I3" t="str">
            <v>Pulich, Warren</v>
          </cell>
          <cell r="J3" t="str">
            <v>Reyes, Ellen</v>
          </cell>
          <cell r="K3" t="str">
            <v>Gil, Mark</v>
          </cell>
          <cell r="L3" t="str">
            <v>Pulich, Warren</v>
          </cell>
          <cell r="M3" t="str">
            <v>Caswell, Judy</v>
          </cell>
          <cell r="N3" t="str">
            <v>Oldmixon, Douglas</v>
          </cell>
          <cell r="O3" t="str">
            <v>Jimenez, Jessica</v>
          </cell>
          <cell r="P3" t="str">
            <v>Gil, Mark</v>
          </cell>
          <cell r="Q3" t="str">
            <v>Jimenez, Jessica</v>
          </cell>
          <cell r="R3" t="str">
            <v>Pulich, Warren</v>
          </cell>
          <cell r="S3" t="str">
            <v>Caswell, Judy</v>
          </cell>
          <cell r="T3" t="str">
            <v>Gil, Mark</v>
          </cell>
          <cell r="W3" t="str">
            <v>Vg-Lector</v>
          </cell>
          <cell r="X3" t="str">
            <v>Vg-Lector</v>
          </cell>
        </row>
        <row r="5">
          <cell r="B5" t="str">
            <v>Franke, Evangeline</v>
          </cell>
          <cell r="C5" t="str">
            <v>Mercado, Jacob</v>
          </cell>
          <cell r="D5" t="str">
            <v>Aceves, Lucia</v>
          </cell>
          <cell r="E5" t="str">
            <v>Mercado, Jacob</v>
          </cell>
          <cell r="F5" t="str">
            <v>Franke, Evangeline</v>
          </cell>
          <cell r="G5" t="str">
            <v>Aceves, Lucia</v>
          </cell>
          <cell r="H5" t="str">
            <v>Aceves, Lucia</v>
          </cell>
          <cell r="I5" t="str">
            <v>Mercado, Jacob</v>
          </cell>
          <cell r="J5" t="str">
            <v>Aceves, Lucia</v>
          </cell>
          <cell r="K5" t="str">
            <v>Franke, Evangeline</v>
          </cell>
          <cell r="L5" t="str">
            <v>Mercado, Jacob</v>
          </cell>
          <cell r="M5" t="str">
            <v>Aceves, Lucia</v>
          </cell>
          <cell r="N5" t="str">
            <v>Aceves, Lucia</v>
          </cell>
          <cell r="O5" t="str">
            <v>Franke, Evangeline</v>
          </cell>
          <cell r="P5" t="str">
            <v>Aceves, Lucia</v>
          </cell>
          <cell r="Q5" t="str">
            <v>Mercado, Jacob</v>
          </cell>
          <cell r="R5" t="str">
            <v>Franke, Evangeline</v>
          </cell>
          <cell r="S5" t="str">
            <v>Mercado, Jacob</v>
          </cell>
          <cell r="W5" t="str">
            <v>Vg-AS</v>
          </cell>
          <cell r="X5" t="str">
            <v>Vg-AS</v>
          </cell>
        </row>
        <row r="6">
          <cell r="C6" t="str">
            <v>Mercado, Esmeralda</v>
          </cell>
          <cell r="E6" t="str">
            <v>Mercado, Esmeralda</v>
          </cell>
          <cell r="I6" t="str">
            <v>Mercado, Esmeralda</v>
          </cell>
          <cell r="L6" t="str">
            <v>Mercado, Esmeralda</v>
          </cell>
          <cell r="Q6" t="str">
            <v>Mercado, Esmeralda</v>
          </cell>
          <cell r="R6" t="str">
            <v>Aceves, Lucia</v>
          </cell>
          <cell r="S6" t="str">
            <v>Mercado, Esmeralda</v>
          </cell>
          <cell r="W6" t="str">
            <v>Vg-AS</v>
          </cell>
          <cell r="X6" t="str">
            <v>Vg-AS</v>
          </cell>
        </row>
        <row r="7">
          <cell r="W7" t="str">
            <v>Vg-AS</v>
          </cell>
          <cell r="X7" t="str">
            <v>Vg-AS</v>
          </cell>
        </row>
        <row r="8">
          <cell r="W8" t="str">
            <v>Vg-AS</v>
          </cell>
          <cell r="X8" t="str">
            <v>Vg-AS</v>
          </cell>
        </row>
        <row r="9">
          <cell r="W9" t="str">
            <v>Vg-AS</v>
          </cell>
          <cell r="X9" t="str">
            <v>Vg-AS</v>
          </cell>
        </row>
        <row r="11">
          <cell r="B11" t="str">
            <v>Kemp, Hal</v>
          </cell>
          <cell r="C11" t="str">
            <v>Fotinos, Tammy</v>
          </cell>
          <cell r="D11" t="str">
            <v>Torres, Betty A.</v>
          </cell>
          <cell r="E11" t="str">
            <v>Pulich, Joyce</v>
          </cell>
          <cell r="F11" t="str">
            <v>Fotinos, Tammy</v>
          </cell>
          <cell r="G11" t="str">
            <v>Pulich, Joyce</v>
          </cell>
          <cell r="H11" t="str">
            <v>Palmersheim, Pete</v>
          </cell>
          <cell r="I11" t="str">
            <v>Phillips, Rhetta</v>
          </cell>
          <cell r="J11" t="str">
            <v>Dailey, Kelly</v>
          </cell>
          <cell r="K11" t="str">
            <v>Soliz, Patricia</v>
          </cell>
          <cell r="L11" t="str">
            <v>Dailey, Kelly</v>
          </cell>
          <cell r="M11" t="str">
            <v>Torres, Betty A.</v>
          </cell>
          <cell r="N11" t="str">
            <v>Dailey, Kelly</v>
          </cell>
          <cell r="O11" t="str">
            <v>Phillips, Rhetta</v>
          </cell>
          <cell r="P11" t="str">
            <v>Aceves, Mateo</v>
          </cell>
          <cell r="Q11" t="str">
            <v>Dailey, Kelly</v>
          </cell>
          <cell r="R11" t="str">
            <v>Aceves, Mateo</v>
          </cell>
          <cell r="S11" t="str">
            <v>Dailey, Kelly</v>
          </cell>
          <cell r="T11" t="str">
            <v>Fotinos, Tammy</v>
          </cell>
          <cell r="W11" t="str">
            <v>Vg-EM</v>
          </cell>
          <cell r="X11" t="str">
            <v>Vg-EM</v>
          </cell>
        </row>
        <row r="12">
          <cell r="B12" t="str">
            <v>McKinney, Paula</v>
          </cell>
          <cell r="C12" t="str">
            <v>Jimenez, Janet</v>
          </cell>
          <cell r="D12" t="str">
            <v>Orts, Melissa</v>
          </cell>
          <cell r="E12" t="str">
            <v>Soliz, Patricia</v>
          </cell>
          <cell r="F12" t="str">
            <v>Palmersheim, Pete</v>
          </cell>
          <cell r="G12" t="str">
            <v>Soliz, Patricia</v>
          </cell>
          <cell r="H12" t="str">
            <v>Lerma, Johnny R.</v>
          </cell>
          <cell r="I12" t="str">
            <v>Orts, Melissa</v>
          </cell>
          <cell r="J12" t="str">
            <v>Dailey, Patrick Regan</v>
          </cell>
          <cell r="K12" t="str">
            <v>McNally, Angela</v>
          </cell>
          <cell r="L12" t="str">
            <v>Dailey, Patrick Regan</v>
          </cell>
          <cell r="M12" t="str">
            <v>Kemp, Hal</v>
          </cell>
          <cell r="N12" t="str">
            <v>Dailey, Patrick Regan</v>
          </cell>
          <cell r="O12" t="str">
            <v>McKinney, Paula</v>
          </cell>
          <cell r="P12" t="str">
            <v>Aceves, Veronica</v>
          </cell>
          <cell r="Q12" t="str">
            <v>Dailey, Patrick Regan</v>
          </cell>
          <cell r="R12" t="str">
            <v>Aceves, Veronica</v>
          </cell>
          <cell r="S12" t="str">
            <v>Dailey, Patrick Regan</v>
          </cell>
          <cell r="T12" t="str">
            <v>Sanchez, Teresa</v>
          </cell>
          <cell r="W12" t="str">
            <v>Vg-EM</v>
          </cell>
          <cell r="X12" t="str">
            <v>Vg-EM</v>
          </cell>
        </row>
        <row r="13">
          <cell r="B13" t="str">
            <v>Fenter, Patti</v>
          </cell>
          <cell r="C13" t="str">
            <v>Jimenez, Jessica</v>
          </cell>
          <cell r="D13" t="str">
            <v>Lerma, Johnny R.</v>
          </cell>
          <cell r="E13" t="str">
            <v>Sanchez, Teresa</v>
          </cell>
          <cell r="F13" t="str">
            <v>Jimenez, Jessica</v>
          </cell>
          <cell r="G13" t="str">
            <v>McNally, Angela</v>
          </cell>
          <cell r="H13" t="str">
            <v>Fotinos, Tammy</v>
          </cell>
          <cell r="I13" t="str">
            <v>Soliz, Patricia</v>
          </cell>
          <cell r="J13" t="str">
            <v>Fotinos, Tammy</v>
          </cell>
          <cell r="K13" t="str">
            <v>Phillips, Rhetta</v>
          </cell>
          <cell r="L13" t="str">
            <v>Aceves, Mateo</v>
          </cell>
          <cell r="M13" t="str">
            <v>Lerma, Johnny R.</v>
          </cell>
          <cell r="N13" t="str">
            <v>Aceves, Mateo</v>
          </cell>
          <cell r="O13" t="str">
            <v>Sanchez, Teresa</v>
          </cell>
          <cell r="P13" t="str">
            <v>Fotinos, Tammy</v>
          </cell>
          <cell r="Q13" t="str">
            <v>McKinney, Paula</v>
          </cell>
          <cell r="R13" t="str">
            <v>Phillips, Rhetta</v>
          </cell>
          <cell r="S13" t="str">
            <v>Orts, Melissa</v>
          </cell>
          <cell r="T13" t="str">
            <v>Palmersheim, Pete</v>
          </cell>
          <cell r="W13" t="str">
            <v>Vg-EM</v>
          </cell>
          <cell r="X13" t="str">
            <v>Vg-EM</v>
          </cell>
        </row>
        <row r="14">
          <cell r="B14" t="str">
            <v>Palmersheim, Pete</v>
          </cell>
          <cell r="C14" t="str">
            <v>Leon, Mike</v>
          </cell>
          <cell r="D14" t="str">
            <v>Aceves, Mateo</v>
          </cell>
          <cell r="E14" t="str">
            <v>McNally, Angela</v>
          </cell>
          <cell r="F14" t="str">
            <v>Orts, Melissa</v>
          </cell>
          <cell r="G14" t="str">
            <v>Aceves, Mateo</v>
          </cell>
          <cell r="H14" t="str">
            <v>McKinney, Paula</v>
          </cell>
          <cell r="I14" t="str">
            <v>McNally, Angela</v>
          </cell>
          <cell r="J14" t="str">
            <v>McKinney, Paula</v>
          </cell>
          <cell r="K14" t="str">
            <v>Orts, Melissa</v>
          </cell>
          <cell r="L14" t="str">
            <v>Aceves, Veronica</v>
          </cell>
          <cell r="M14" t="str">
            <v>Soliz, Patricia</v>
          </cell>
          <cell r="N14" t="str">
            <v>Aceves, Veronica</v>
          </cell>
          <cell r="O14" t="str">
            <v>Torres, Betty A.</v>
          </cell>
          <cell r="P14" t="str">
            <v>Orts, Melissa</v>
          </cell>
          <cell r="Q14" t="str">
            <v>Sanchez, Teresa</v>
          </cell>
          <cell r="R14" t="str">
            <v>Torres, Betty A.</v>
          </cell>
          <cell r="S14" t="str">
            <v>Leon, Mike</v>
          </cell>
          <cell r="T14" t="str">
            <v>Soliz, Patricia</v>
          </cell>
          <cell r="W14" t="str">
            <v>Vg-EM</v>
          </cell>
          <cell r="X14" t="str">
            <v>Vg-EM</v>
          </cell>
        </row>
        <row r="15">
          <cell r="B15" t="str">
            <v>Lerma, Johnny R.</v>
          </cell>
          <cell r="C15" t="str">
            <v>Sanchez, Teresa</v>
          </cell>
          <cell r="D15" t="str">
            <v>Aceves, Veronica</v>
          </cell>
          <cell r="E15" t="str">
            <v>Lerma, Johnny R.</v>
          </cell>
          <cell r="F15" t="str">
            <v>Torres, Betty A.</v>
          </cell>
          <cell r="G15" t="str">
            <v>Aceves, Veronica</v>
          </cell>
          <cell r="H15" t="str">
            <v>Jimenez, Jessica</v>
          </cell>
          <cell r="I15" t="str">
            <v>Torres, Betty A.</v>
          </cell>
          <cell r="J15" t="str">
            <v>Aceves, Mateo</v>
          </cell>
          <cell r="K15" t="str">
            <v>Palmersheim, Pete</v>
          </cell>
          <cell r="L15" t="str">
            <v>McKinney, Paula</v>
          </cell>
          <cell r="M15" t="str">
            <v>Sanchez, Teresa</v>
          </cell>
          <cell r="N15" t="str">
            <v>Fotinos, Tammy</v>
          </cell>
          <cell r="O15" t="str">
            <v>Pulich, Joyce</v>
          </cell>
          <cell r="P15" t="str">
            <v>Palmersheim, Pete</v>
          </cell>
          <cell r="Q15" t="str">
            <v>McNally, Angela</v>
          </cell>
          <cell r="R15" t="str">
            <v>Kemp, Hal</v>
          </cell>
          <cell r="S15" t="str">
            <v>McKinney, Paula</v>
          </cell>
          <cell r="T15" t="str">
            <v>McNally, Angela</v>
          </cell>
          <cell r="W15" t="str">
            <v>Vg-EM</v>
          </cell>
          <cell r="X15" t="str">
            <v>Vg-EM</v>
          </cell>
        </row>
        <row r="16">
          <cell r="B16" t="str">
            <v>Soliz, Patricia</v>
          </cell>
          <cell r="C16" t="str">
            <v>Pulich, Joyce</v>
          </cell>
          <cell r="D16" t="str">
            <v>McNally, Angela</v>
          </cell>
          <cell r="E16" t="str">
            <v>Hafemeister, Linda*</v>
          </cell>
          <cell r="F16" t="str">
            <v>Jimenez, Janet</v>
          </cell>
          <cell r="G16" t="str">
            <v>Sanchez, Teresa</v>
          </cell>
          <cell r="H16" t="str">
            <v>Jimenez, Janet</v>
          </cell>
          <cell r="I16" t="str">
            <v>Kemp, Hal</v>
          </cell>
          <cell r="J16" t="str">
            <v>Aceves, Veronica</v>
          </cell>
          <cell r="K16" t="str">
            <v>Sanchez, Teresa</v>
          </cell>
          <cell r="L16" t="str">
            <v>Jimenez, Janet</v>
          </cell>
          <cell r="M16" t="str">
            <v>Hafemeister, Linda*</v>
          </cell>
          <cell r="N16" t="str">
            <v>Orts, Melissa</v>
          </cell>
          <cell r="O16" t="str">
            <v>Lerma, Johnny R.</v>
          </cell>
          <cell r="P16" t="str">
            <v>Soliz, Patricia</v>
          </cell>
          <cell r="Q16" t="str">
            <v>Lerma, Johnny R.</v>
          </cell>
          <cell r="R16" t="str">
            <v>Palmersheim, Pete</v>
          </cell>
          <cell r="S16" t="str">
            <v>Lerma, Johnny R.</v>
          </cell>
          <cell r="T16" t="str">
            <v>Torres, Betty A.</v>
          </cell>
          <cell r="W16" t="str">
            <v>Vg-EM</v>
          </cell>
          <cell r="X16" t="str">
            <v>Vg-EM</v>
          </cell>
        </row>
        <row r="17">
          <cell r="W17" t="str">
            <v>Vg-CUP</v>
          </cell>
          <cell r="X17" t="str">
            <v>Vg-CUP</v>
          </cell>
        </row>
        <row r="18">
          <cell r="W18" t="str">
            <v>Vg-CUP</v>
          </cell>
          <cell r="X18" t="str">
            <v>Vg-CUP</v>
          </cell>
        </row>
        <row r="19">
          <cell r="W19" t="str">
            <v>Vg-EM</v>
          </cell>
          <cell r="X19" t="str">
            <v>Vg-EM</v>
          </cell>
        </row>
        <row r="20">
          <cell r="W20" t="str">
            <v>Vg-EM</v>
          </cell>
          <cell r="X20" t="str">
            <v>Vg-EM</v>
          </cell>
        </row>
        <row r="21">
          <cell r="W21" t="str">
            <v>Vg-EM</v>
          </cell>
          <cell r="X21" t="str">
            <v>Vg-EM</v>
          </cell>
        </row>
        <row r="22">
          <cell r="W22" t="str">
            <v>Vg-EM</v>
          </cell>
          <cell r="X22" t="str">
            <v>Vg-EM</v>
          </cell>
        </row>
        <row r="23">
          <cell r="W23" t="str">
            <v>Vg-EM</v>
          </cell>
          <cell r="X23" t="str">
            <v>Vg-EM</v>
          </cell>
        </row>
        <row r="24">
          <cell r="W24" t="str">
            <v>Vg-EM</v>
          </cell>
          <cell r="X24" t="str">
            <v>Vg-EM</v>
          </cell>
        </row>
        <row r="25">
          <cell r="W25" t="str">
            <v>Vg-EM</v>
          </cell>
          <cell r="X25" t="str">
            <v>Vg-EM</v>
          </cell>
        </row>
        <row r="27">
          <cell r="U27">
            <v>45998</v>
          </cell>
          <cell r="V27">
            <v>46005</v>
          </cell>
        </row>
        <row r="28">
          <cell r="B28" t="str">
            <v>Zachmann, Alaina</v>
          </cell>
          <cell r="C28" t="str">
            <v>Downey, Roni</v>
          </cell>
          <cell r="D28" t="str">
            <v>Kraft, Olivia</v>
          </cell>
          <cell r="E28" t="str">
            <v>Downey, Roni</v>
          </cell>
          <cell r="F28" t="str">
            <v>Kraft, Olivia</v>
          </cell>
          <cell r="G28" t="str">
            <v>Hymel, Kathy</v>
          </cell>
          <cell r="H28" t="str">
            <v>Marsh, Greg</v>
          </cell>
          <cell r="I28" t="str">
            <v>Kraft, Olivia</v>
          </cell>
          <cell r="J28" t="str">
            <v>Downey, Roni</v>
          </cell>
          <cell r="K28" t="str">
            <v>Smith, Elizabeth Ann</v>
          </cell>
          <cell r="L28" t="str">
            <v>Kraft, Olivia</v>
          </cell>
          <cell r="M28" t="str">
            <v>Joseph, Desiree</v>
          </cell>
          <cell r="N28" t="str">
            <v>Downey, Roni</v>
          </cell>
          <cell r="O28" t="str">
            <v>Kraft, Olivia</v>
          </cell>
          <cell r="P28" t="str">
            <v>Downey, Roni</v>
          </cell>
          <cell r="Q28" t="str">
            <v>Hymel, Kathy</v>
          </cell>
          <cell r="R28" t="str">
            <v>Downey, Roni</v>
          </cell>
          <cell r="S28" t="str">
            <v>Kraft, Olivia</v>
          </cell>
          <cell r="T28" t="str">
            <v>Marsh, Greg</v>
          </cell>
          <cell r="W28" t="str">
            <v>7:30-Lector</v>
          </cell>
          <cell r="X28" t="str">
            <v>7:30-Lector</v>
          </cell>
        </row>
        <row r="29">
          <cell r="B29" t="str">
            <v>Zarnowski, Andy</v>
          </cell>
          <cell r="C29" t="str">
            <v>Smith, Elizabeth Ann</v>
          </cell>
          <cell r="D29" t="str">
            <v>Kraft, Vanessa</v>
          </cell>
          <cell r="E29" t="str">
            <v>Marsh, Greg</v>
          </cell>
          <cell r="F29" t="str">
            <v>Kraft, Vanessa</v>
          </cell>
          <cell r="G29" t="str">
            <v>Potter, Rosemary*</v>
          </cell>
          <cell r="H29" t="str">
            <v>Gohmann, Tim</v>
          </cell>
          <cell r="I29" t="str">
            <v>Kraft, Vanessa</v>
          </cell>
          <cell r="J29" t="str">
            <v>Marsh, Greg</v>
          </cell>
          <cell r="K29" t="str">
            <v>Joseph, Desiree</v>
          </cell>
          <cell r="L29" t="str">
            <v>Kraft, Vanessa</v>
          </cell>
          <cell r="M29" t="str">
            <v>Zachmann, Alaina</v>
          </cell>
          <cell r="N29" t="str">
            <v>Marsh, Greg</v>
          </cell>
          <cell r="O29" t="str">
            <v>Kraft, Vanessa</v>
          </cell>
          <cell r="P29" t="str">
            <v>Marsh, Greg</v>
          </cell>
          <cell r="Q29" t="str">
            <v>Zachmann, Alaina</v>
          </cell>
          <cell r="R29" t="str">
            <v>Potter, Rosemary</v>
          </cell>
          <cell r="S29" t="str">
            <v>Kraft, Vanessa</v>
          </cell>
          <cell r="T29" t="str">
            <v>Smith, Elizabeth Ann</v>
          </cell>
          <cell r="W29" t="str">
            <v>7:30-Lector</v>
          </cell>
          <cell r="X29" t="str">
            <v>7:30-Lector</v>
          </cell>
        </row>
        <row r="31">
          <cell r="W31" t="str">
            <v>7:30-AS</v>
          </cell>
          <cell r="X31" t="str">
            <v>7:30-AS</v>
          </cell>
        </row>
        <row r="32">
          <cell r="W32" t="str">
            <v>7:30-AS</v>
          </cell>
          <cell r="X32" t="str">
            <v>7:30-AS</v>
          </cell>
        </row>
        <row r="33">
          <cell r="W33" t="str">
            <v>7:30-AS</v>
          </cell>
          <cell r="X33" t="str">
            <v>7:30-AS</v>
          </cell>
        </row>
        <row r="34">
          <cell r="W34" t="str">
            <v>7:30-AS</v>
          </cell>
          <cell r="X34" t="str">
            <v>7:30-AS</v>
          </cell>
        </row>
        <row r="35">
          <cell r="W35" t="str">
            <v>7:30-AS</v>
          </cell>
          <cell r="X35" t="str">
            <v>7:30-AS</v>
          </cell>
        </row>
        <row r="37">
          <cell r="B37" t="str">
            <v>Lashlee, Matt</v>
          </cell>
          <cell r="C37" t="str">
            <v>Hymel, Kathy</v>
          </cell>
          <cell r="D37" t="str">
            <v>Escobar, Delia</v>
          </cell>
          <cell r="E37" t="str">
            <v>Ibarra, DeLane</v>
          </cell>
          <cell r="F37" t="str">
            <v>Gohmann, Tim</v>
          </cell>
          <cell r="G37" t="str">
            <v>Smith, Elizabeth Ann</v>
          </cell>
          <cell r="H37" t="str">
            <v>Potter, Rosemary*</v>
          </cell>
          <cell r="I37" t="str">
            <v>Smith, Elizabeth Ann</v>
          </cell>
          <cell r="J37" t="str">
            <v>Gohmann, Tim</v>
          </cell>
          <cell r="K37" t="str">
            <v>Jimenez, Javier</v>
          </cell>
          <cell r="L37" t="str">
            <v>Ibarra, DeLane</v>
          </cell>
          <cell r="M37" t="str">
            <v>Hymel, Kathy</v>
          </cell>
          <cell r="N37" t="str">
            <v>Gohmann, Tim</v>
          </cell>
          <cell r="O37" t="str">
            <v>Smith, Elizabeth Ann</v>
          </cell>
          <cell r="P37" t="str">
            <v>Gohmann, Tim</v>
          </cell>
          <cell r="Q37" t="str">
            <v>Smith, Elizabeth Ann</v>
          </cell>
          <cell r="R37" t="str">
            <v>Ibarra, DeLane</v>
          </cell>
          <cell r="S37" t="str">
            <v>Escobar, Delia</v>
          </cell>
          <cell r="T37" t="str">
            <v>Stich, John</v>
          </cell>
          <cell r="W37" t="str">
            <v>7:30-EM</v>
          </cell>
          <cell r="X37" t="str">
            <v>7:30-EM</v>
          </cell>
        </row>
        <row r="38">
          <cell r="B38" t="str">
            <v>Escobar, Delia</v>
          </cell>
          <cell r="C38" t="str">
            <v>Potter, Rosemary*</v>
          </cell>
          <cell r="D38" t="str">
            <v>Jimenez, Javier</v>
          </cell>
          <cell r="E38" t="str">
            <v>Smith, Elizabeth Ann</v>
          </cell>
          <cell r="F38" t="str">
            <v>Sookiasian, Nanette</v>
          </cell>
          <cell r="G38" t="str">
            <v>Lashlee, Matt</v>
          </cell>
          <cell r="H38" t="str">
            <v>Escobar, Delia</v>
          </cell>
          <cell r="I38" t="str">
            <v>Ibarra, DeLane</v>
          </cell>
          <cell r="J38" t="str">
            <v>Stich, John</v>
          </cell>
          <cell r="K38" t="str">
            <v>Jimenez, Lillian</v>
          </cell>
          <cell r="L38" t="str">
            <v>Escobar, Delia</v>
          </cell>
          <cell r="M38" t="str">
            <v>Jimenez, Javier</v>
          </cell>
          <cell r="N38" t="str">
            <v>Escobar, Delia</v>
          </cell>
          <cell r="O38" t="str">
            <v>Zachmann, Alaina</v>
          </cell>
          <cell r="P38" t="str">
            <v>Stich, John</v>
          </cell>
          <cell r="Q38" t="str">
            <v>Escobar, Delia</v>
          </cell>
          <cell r="R38" t="str">
            <v>Stich, John</v>
          </cell>
          <cell r="S38" t="str">
            <v>Hymel, Kathy</v>
          </cell>
          <cell r="T38" t="str">
            <v>Jimenez, Javier</v>
          </cell>
          <cell r="W38" t="str">
            <v>7:30-EM</v>
          </cell>
          <cell r="X38" t="str">
            <v>7:30-EM</v>
          </cell>
        </row>
        <row r="39">
          <cell r="B39" t="str">
            <v>Jimenez, Javier</v>
          </cell>
          <cell r="C39" t="str">
            <v>Stich, John</v>
          </cell>
          <cell r="D39" t="str">
            <v>Jimenez, Lillian</v>
          </cell>
          <cell r="E39" t="str">
            <v>Zachmann, Alaina</v>
          </cell>
          <cell r="F39" t="str">
            <v>Escobar, Delia</v>
          </cell>
          <cell r="G39" t="str">
            <v>Joseph, Desiree</v>
          </cell>
          <cell r="H39" t="str">
            <v>Jimenez, Javier</v>
          </cell>
          <cell r="I39" t="str">
            <v>Hymel, Kathy</v>
          </cell>
          <cell r="J39" t="str">
            <v>Lashlee, Matt</v>
          </cell>
          <cell r="K39" t="str">
            <v>Ibarra, DeLane</v>
          </cell>
          <cell r="L39" t="str">
            <v>Stich, John</v>
          </cell>
          <cell r="M39" t="str">
            <v>Jimenez, Lillian</v>
          </cell>
          <cell r="N39" t="str">
            <v>Sookiasian, Nanette</v>
          </cell>
          <cell r="O39" t="str">
            <v>Ibarra, DeLane</v>
          </cell>
          <cell r="P39" t="str">
            <v>Jimenez, Javier</v>
          </cell>
          <cell r="Q39" t="str">
            <v>Sookiasian, Nanette</v>
          </cell>
          <cell r="R39" t="str">
            <v>Jimenez, Javier</v>
          </cell>
          <cell r="S39" t="str">
            <v>Joseph, Desiree</v>
          </cell>
          <cell r="T39" t="str">
            <v>Jimenez, Lillian</v>
          </cell>
          <cell r="W39" t="str">
            <v>7:30-EM</v>
          </cell>
          <cell r="X39" t="str">
            <v>7:30-EM</v>
          </cell>
        </row>
        <row r="40">
          <cell r="B40" t="str">
            <v>Jimenez, Lillian</v>
          </cell>
          <cell r="C40" t="str">
            <v>Joseph, Desiree</v>
          </cell>
          <cell r="D40" t="str">
            <v>Lashlee, Matt</v>
          </cell>
          <cell r="E40" t="str">
            <v>Hymel, Kathy</v>
          </cell>
          <cell r="F40" t="str">
            <v>Jimenez, Javier</v>
          </cell>
          <cell r="G40" t="str">
            <v>Ibarra, DeLane</v>
          </cell>
          <cell r="H40" t="str">
            <v>Jimenez, Lillian</v>
          </cell>
          <cell r="I40" t="str">
            <v>Zachmann, Alaina</v>
          </cell>
          <cell r="J40" t="str">
            <v>Sookiasian, Nanette</v>
          </cell>
          <cell r="K40" t="str">
            <v>Hymel, Kathy</v>
          </cell>
          <cell r="L40" t="str">
            <v>Lashlee, Matt</v>
          </cell>
          <cell r="M40" t="str">
            <v>Smith, Elizabeth Ann</v>
          </cell>
          <cell r="N40" t="str">
            <v>Stich, John</v>
          </cell>
          <cell r="O40" t="str">
            <v>Joseph, Desiree</v>
          </cell>
          <cell r="P40" t="str">
            <v>Jimenez, Lillian</v>
          </cell>
          <cell r="Q40" t="str">
            <v>Lashlee, Matt</v>
          </cell>
          <cell r="R40" t="str">
            <v>Jimenez, Lillian</v>
          </cell>
          <cell r="S40" t="str">
            <v>Sookiasian, Nanette</v>
          </cell>
          <cell r="T40" t="str">
            <v>Gohmann, Tim</v>
          </cell>
          <cell r="W40" t="str">
            <v>7:30-EM</v>
          </cell>
          <cell r="X40" t="str">
            <v>7:30-EM</v>
          </cell>
        </row>
        <row r="41">
          <cell r="B41" t="str">
            <v>Sookiasian, Nanette</v>
          </cell>
          <cell r="C41" t="str">
            <v>Zachmann, Alaina</v>
          </cell>
          <cell r="D41" t="str">
            <v>Sookiasian, Nanette</v>
          </cell>
          <cell r="E41" t="str">
            <v>Joseph, Desiree</v>
          </cell>
          <cell r="F41" t="str">
            <v>Jimenez, Lillian</v>
          </cell>
          <cell r="G41" t="str">
            <v>Zachmann, Alaina</v>
          </cell>
          <cell r="H41" t="str">
            <v>Stich, John</v>
          </cell>
          <cell r="I41" t="str">
            <v>Joseph, Desiree</v>
          </cell>
          <cell r="J41" t="str">
            <v>Escobar, Delia</v>
          </cell>
          <cell r="K41" t="str">
            <v>Potter, Rosemary*</v>
          </cell>
          <cell r="L41" t="str">
            <v>Sookiasian, Nanette</v>
          </cell>
          <cell r="M41" t="str">
            <v>Mays, Aidan*</v>
          </cell>
          <cell r="N41" t="str">
            <v>Potter, Rosemary*</v>
          </cell>
          <cell r="O41" t="str">
            <v>Lashlee, Matt</v>
          </cell>
          <cell r="P41" t="str">
            <v>Potter, Rosemary</v>
          </cell>
          <cell r="Q41" t="str">
            <v>Joseph, Desiree</v>
          </cell>
          <cell r="R41" t="str">
            <v>Mays, Aidan</v>
          </cell>
          <cell r="S41" t="str">
            <v>Lashlee, Matt</v>
          </cell>
          <cell r="T41" t="str">
            <v>Potter, Rosemary</v>
          </cell>
          <cell r="W41" t="str">
            <v>7:30-EM</v>
          </cell>
          <cell r="X41" t="str">
            <v>7:30-EM</v>
          </cell>
        </row>
        <row r="42">
          <cell r="W42" t="str">
            <v>7:30-CUP</v>
          </cell>
          <cell r="X42" t="str">
            <v>7:30-CUP</v>
          </cell>
        </row>
        <row r="43">
          <cell r="W43" t="str">
            <v>7:30-CUP</v>
          </cell>
          <cell r="X43" t="str">
            <v>7:30-CUP</v>
          </cell>
        </row>
        <row r="44">
          <cell r="W44" t="str">
            <v>7:30-EM</v>
          </cell>
          <cell r="X44" t="str">
            <v>7:30-EM</v>
          </cell>
        </row>
        <row r="45">
          <cell r="W45" t="str">
            <v>7:30-EM</v>
          </cell>
          <cell r="X45" t="str">
            <v>7:30-EM</v>
          </cell>
        </row>
        <row r="46">
          <cell r="W46" t="str">
            <v>7:30-EM</v>
          </cell>
          <cell r="X46" t="str">
            <v>7:30-EM</v>
          </cell>
        </row>
        <row r="47">
          <cell r="W47" t="str">
            <v>7:30-EM</v>
          </cell>
          <cell r="X47" t="str">
            <v>7:30-EM</v>
          </cell>
        </row>
        <row r="48">
          <cell r="W48" t="str">
            <v>7:30-EM</v>
          </cell>
          <cell r="X48" t="str">
            <v>7:30-EM</v>
          </cell>
        </row>
        <row r="49">
          <cell r="W49" t="str">
            <v>7:30-EM</v>
          </cell>
          <cell r="X49" t="str">
            <v>7:30-EM</v>
          </cell>
        </row>
        <row r="50">
          <cell r="W50" t="str">
            <v>7:30-EM</v>
          </cell>
          <cell r="X50" t="str">
            <v>7:30-EM</v>
          </cell>
        </row>
        <row r="51">
          <cell r="W51" t="str">
            <v>7:30-EM</v>
          </cell>
          <cell r="X51" t="str">
            <v>7:30-EM</v>
          </cell>
        </row>
        <row r="52">
          <cell r="W52">
            <v>0</v>
          </cell>
          <cell r="X52">
            <v>0</v>
          </cell>
        </row>
        <row r="53">
          <cell r="U53">
            <v>45998</v>
          </cell>
          <cell r="V53">
            <v>46005</v>
          </cell>
        </row>
        <row r="54">
          <cell r="B54" t="str">
            <v>McCutchen, Mila Rios</v>
          </cell>
          <cell r="C54" t="str">
            <v>Grzywa, Ashley</v>
          </cell>
          <cell r="D54" t="str">
            <v>Muras, Stephanie</v>
          </cell>
          <cell r="E54" t="str">
            <v>Lunning, Ev</v>
          </cell>
          <cell r="F54" t="str">
            <v>Gonzalez, Mary</v>
          </cell>
          <cell r="G54" t="str">
            <v>Schreiber, Randy</v>
          </cell>
          <cell r="H54" t="str">
            <v>Brotherman, Geralyn</v>
          </cell>
          <cell r="I54" t="str">
            <v>Higdon, Andrew</v>
          </cell>
          <cell r="J54" t="str">
            <v>Carrizales, Angela</v>
          </cell>
          <cell r="K54" t="str">
            <v>Lunning, Ev</v>
          </cell>
          <cell r="L54" t="str">
            <v>Alvarado, Cheryl</v>
          </cell>
          <cell r="M54" t="str">
            <v>Higdon, Andrew</v>
          </cell>
          <cell r="N54" t="str">
            <v>Carrizales, Angela</v>
          </cell>
          <cell r="O54" t="str">
            <v>Muras, Stephanie</v>
          </cell>
          <cell r="P54" t="str">
            <v>Gonzalez, Mary</v>
          </cell>
          <cell r="Q54" t="str">
            <v>Riojas, Rafael</v>
          </cell>
          <cell r="R54" t="str">
            <v>Lunning, Ev</v>
          </cell>
          <cell r="S54" t="str">
            <v>Gonzalez, Mary</v>
          </cell>
          <cell r="T54" t="str">
            <v>Alvarado, Cheryl</v>
          </cell>
          <cell r="W54" t="str">
            <v>9:30-Lector</v>
          </cell>
          <cell r="X54" t="str">
            <v>9:30-Lector</v>
          </cell>
        </row>
        <row r="55">
          <cell r="B55" t="str">
            <v>Alvarado, Cheryl</v>
          </cell>
          <cell r="C55" t="str">
            <v>Higdon, Andrew</v>
          </cell>
          <cell r="D55" t="str">
            <v>Muzquiz, Yolanda</v>
          </cell>
          <cell r="E55" t="str">
            <v>Vasquez, Deloise</v>
          </cell>
          <cell r="F55" t="str">
            <v>Grzywa, Ashley</v>
          </cell>
          <cell r="G55" t="str">
            <v>Gonzales, Melinda</v>
          </cell>
          <cell r="H55" t="str">
            <v>Riojas, Rafael</v>
          </cell>
          <cell r="I55" t="str">
            <v>Muras, Stephanie</v>
          </cell>
          <cell r="J55" t="str">
            <v>McCutchen, Mila Rios</v>
          </cell>
          <cell r="K55" t="str">
            <v>Vasquez, Deloise</v>
          </cell>
          <cell r="L55" t="str">
            <v>Muzquiz, Yolanda</v>
          </cell>
          <cell r="M55" t="str">
            <v>Brotherman, Geralyn</v>
          </cell>
          <cell r="N55" t="str">
            <v>Cartwright, Jim</v>
          </cell>
          <cell r="O55" t="str">
            <v>Schreiber, Randy</v>
          </cell>
          <cell r="P55" t="str">
            <v>Reyes, Ellen</v>
          </cell>
          <cell r="Q55" t="str">
            <v>McCutchen, Mila Rios</v>
          </cell>
          <cell r="R55" t="str">
            <v>Vasquez, Deloise</v>
          </cell>
          <cell r="S55" t="str">
            <v>Muzquiz, Yolanda</v>
          </cell>
          <cell r="T55" t="str">
            <v>Cartwright, Jim</v>
          </cell>
          <cell r="W55" t="str">
            <v>9:30-Lector</v>
          </cell>
          <cell r="X55" t="str">
            <v>9:30-Lector</v>
          </cell>
        </row>
        <row r="57">
          <cell r="B57" t="str">
            <v>Hodapp, Nicholas</v>
          </cell>
          <cell r="C57" t="str">
            <v>Becker, Georgette (Gigi)</v>
          </cell>
          <cell r="D57" t="str">
            <v>Salazar, Olivia</v>
          </cell>
          <cell r="E57" t="str">
            <v>Pflieger, Evelyn</v>
          </cell>
          <cell r="F57" t="str">
            <v>Hodapp, Nicholas</v>
          </cell>
          <cell r="G57" t="str">
            <v>Salazar, Olivia</v>
          </cell>
          <cell r="H57" t="str">
            <v>Peña-Balandran, Aria</v>
          </cell>
          <cell r="I57" t="str">
            <v>Hodapp, Nicholas</v>
          </cell>
          <cell r="J57" t="str">
            <v>Neeley, Lazarus</v>
          </cell>
          <cell r="K57" t="str">
            <v>Beeney, Grayson</v>
          </cell>
          <cell r="L57" t="str">
            <v>Boyer, Caleb</v>
          </cell>
          <cell r="M57" t="str">
            <v>Muras, Anton</v>
          </cell>
          <cell r="N57" t="str">
            <v>Salazar, Olivia</v>
          </cell>
          <cell r="O57" t="str">
            <v>Walton, Quinn</v>
          </cell>
          <cell r="P57" t="str">
            <v>Boyer, Caleb</v>
          </cell>
          <cell r="Q57" t="str">
            <v>Kikkai, Grace</v>
          </cell>
          <cell r="R57" t="str">
            <v>Muras, Ella</v>
          </cell>
          <cell r="S57" t="str">
            <v>Neeley, Lazarus</v>
          </cell>
          <cell r="T57" t="str">
            <v>Peña-Balandran, Aria</v>
          </cell>
          <cell r="W57" t="str">
            <v>9:30-AS</v>
          </cell>
          <cell r="X57" t="str">
            <v>9:30-AS</v>
          </cell>
        </row>
        <row r="58">
          <cell r="B58" t="str">
            <v>Perez, III, Nereo</v>
          </cell>
          <cell r="C58" t="str">
            <v>Beeney, Grayson</v>
          </cell>
          <cell r="D58" t="str">
            <v>Muras, Ella</v>
          </cell>
          <cell r="E58" t="str">
            <v>Boyer, Caleb</v>
          </cell>
          <cell r="F58" t="str">
            <v>Becker, Georgette (Gigi)</v>
          </cell>
          <cell r="G58" t="str">
            <v>Muras, Ella</v>
          </cell>
          <cell r="H58" t="str">
            <v>Pflieger, Evelyn</v>
          </cell>
          <cell r="I58" t="str">
            <v>Walton, Quinn</v>
          </cell>
          <cell r="J58" t="str">
            <v>Salazar, Olivia</v>
          </cell>
          <cell r="K58" t="str">
            <v>Guerrero, Madison</v>
          </cell>
          <cell r="L58" t="str">
            <v>Boyer, Luke</v>
          </cell>
          <cell r="M58" t="str">
            <v>Neeley, Lazarus</v>
          </cell>
          <cell r="N58" t="str">
            <v>Peña-Balandran, Aria</v>
          </cell>
          <cell r="O58" t="str">
            <v>Muras, Ella</v>
          </cell>
          <cell r="P58" t="str">
            <v>Boyer, Luke</v>
          </cell>
          <cell r="Q58" t="str">
            <v>Sian Lek, Margaret</v>
          </cell>
          <cell r="R58" t="str">
            <v>Walton, Quinn</v>
          </cell>
          <cell r="S58" t="str">
            <v>Muras, Anton</v>
          </cell>
          <cell r="T58" t="str">
            <v>Kikkai, Grace</v>
          </cell>
          <cell r="W58" t="str">
            <v>9:30-AS</v>
          </cell>
          <cell r="X58" t="str">
            <v>9:30-AS</v>
          </cell>
        </row>
        <row r="59">
          <cell r="B59" t="str">
            <v>Guerrero, Madison</v>
          </cell>
          <cell r="C59" t="str">
            <v>Muras, Anton</v>
          </cell>
          <cell r="D59" t="str">
            <v>Kikkai, Grace</v>
          </cell>
          <cell r="E59" t="str">
            <v>Boyer, Luke</v>
          </cell>
          <cell r="F59" t="str">
            <v>Beeney, Grayson</v>
          </cell>
          <cell r="G59" t="str">
            <v>Kikkai, Grace</v>
          </cell>
          <cell r="H59" t="str">
            <v>Boyer, Caleb</v>
          </cell>
          <cell r="I59" t="str">
            <v>Becker, Georgette (Gigi)</v>
          </cell>
          <cell r="J59" t="str">
            <v>Kikkai, Grace</v>
          </cell>
          <cell r="K59" t="str">
            <v>Peña-Balandran, Aria</v>
          </cell>
          <cell r="L59" t="str">
            <v>Walton, Quinn</v>
          </cell>
          <cell r="M59" t="str">
            <v>Kikkai, Grace</v>
          </cell>
          <cell r="N59" t="str">
            <v>Pflieger, Evelyn</v>
          </cell>
          <cell r="O59" t="str">
            <v>Becker, Georgette (Gigi)</v>
          </cell>
          <cell r="P59" t="str">
            <v>Muras, Anton</v>
          </cell>
          <cell r="Q59" t="str">
            <v>Tung, Lawrence</v>
          </cell>
          <cell r="R59" t="str">
            <v>Hodapp, Nicholas</v>
          </cell>
          <cell r="S59" t="str">
            <v>Boyer, Caleb</v>
          </cell>
          <cell r="T59" t="str">
            <v>Sian Lek, Margaret</v>
          </cell>
          <cell r="W59" t="str">
            <v>9:30-AS</v>
          </cell>
          <cell r="X59" t="str">
            <v>9:30-AS</v>
          </cell>
        </row>
        <row r="60">
          <cell r="B60" t="str">
            <v>Walton, Quinn</v>
          </cell>
          <cell r="C60" t="str">
            <v>Neeley, Lazarus</v>
          </cell>
          <cell r="D60" t="str">
            <v>Sian Lek, Margaret</v>
          </cell>
          <cell r="E60" t="str">
            <v>Guerrero, Madison</v>
          </cell>
          <cell r="F60" t="str">
            <v>Muras, Anton</v>
          </cell>
          <cell r="G60" t="str">
            <v>Sian Lek, Margaret</v>
          </cell>
          <cell r="H60" t="str">
            <v>Boyer, Luke</v>
          </cell>
          <cell r="I60" t="str">
            <v>Beeney, Grayson</v>
          </cell>
          <cell r="J60" t="str">
            <v>Sian Lek, Margaret</v>
          </cell>
          <cell r="K60" t="str">
            <v>Pflieger, Evelyn</v>
          </cell>
          <cell r="L60" t="str">
            <v>Becker, Georgette (Gigi)</v>
          </cell>
          <cell r="M60" t="str">
            <v>Sian Lek, Margaret</v>
          </cell>
          <cell r="N60" t="str">
            <v>Guerrero, Madison</v>
          </cell>
          <cell r="O60" t="str">
            <v>Beeney, Grayson</v>
          </cell>
          <cell r="P60" t="str">
            <v>Salazar, Olivia</v>
          </cell>
          <cell r="Q60" t="str">
            <v>Pflieger, Evelyn</v>
          </cell>
          <cell r="R60" t="str">
            <v>Becker, Georgette (Gigi)</v>
          </cell>
          <cell r="S60" t="str">
            <v>Boyer, Luke</v>
          </cell>
          <cell r="T60" t="str">
            <v>Tung, Lawrence</v>
          </cell>
          <cell r="W60" t="str">
            <v>9:30-AS</v>
          </cell>
          <cell r="X60" t="str">
            <v>9:30-AS</v>
          </cell>
        </row>
        <row r="61">
          <cell r="C61" t="str">
            <v>Peña-Balandran, Aria</v>
          </cell>
          <cell r="D61" t="str">
            <v>Tung, Lawrence</v>
          </cell>
          <cell r="E61" t="str">
            <v>Walton, Quinn</v>
          </cell>
          <cell r="F61" t="str">
            <v>Neeley, Lazarus</v>
          </cell>
          <cell r="G61" t="str">
            <v>Tung, Lawrence</v>
          </cell>
          <cell r="H61" t="str">
            <v>Guerrero, Madison</v>
          </cell>
          <cell r="I61" t="str">
            <v>Muras, Anton</v>
          </cell>
          <cell r="J61" t="str">
            <v>Tung, Lawrence</v>
          </cell>
          <cell r="K61" t="str">
            <v>Hodapp, Nicholas</v>
          </cell>
          <cell r="L61" t="str">
            <v>Muras, Ella</v>
          </cell>
          <cell r="M61" t="str">
            <v>Tung, Lawrence</v>
          </cell>
          <cell r="N61" t="str">
            <v>Hodapp, Nicholas</v>
          </cell>
          <cell r="O61" t="str">
            <v>Neeley, Lazarus</v>
          </cell>
          <cell r="P61" t="str">
            <v>Peña-Balandran, Aria</v>
          </cell>
          <cell r="Q61" t="str">
            <v>Guerrero, Madison</v>
          </cell>
          <cell r="R61" t="str">
            <v>Beeney, Grayson</v>
          </cell>
          <cell r="S61" t="str">
            <v>Salazar, Olivia</v>
          </cell>
          <cell r="T61" t="str">
            <v>Pflieger, Evelyn</v>
          </cell>
          <cell r="W61" t="str">
            <v>9:30-AS</v>
          </cell>
          <cell r="X61" t="str">
            <v>9:30-AS</v>
          </cell>
        </row>
        <row r="63">
          <cell r="B63" t="str">
            <v>Brotherman, Geralyn</v>
          </cell>
          <cell r="C63" t="str">
            <v>Muras, Matt</v>
          </cell>
          <cell r="D63" t="str">
            <v>Mirshak, Michelle</v>
          </cell>
          <cell r="E63" t="str">
            <v>Guerriero, Jessie</v>
          </cell>
          <cell r="F63" t="str">
            <v>Riojas, Rafael</v>
          </cell>
          <cell r="G63" t="str">
            <v>Gonzales, David</v>
          </cell>
          <cell r="H63" t="str">
            <v>Matthews, Mariette</v>
          </cell>
          <cell r="I63" t="str">
            <v>Montoya, Erika</v>
          </cell>
          <cell r="J63" t="str">
            <v>Cartwright, Jim</v>
          </cell>
          <cell r="K63" t="str">
            <v>Mulholland, Roberta</v>
          </cell>
          <cell r="L63" t="str">
            <v>Matthews, Mariette</v>
          </cell>
          <cell r="M63" t="str">
            <v>Cooper, Montana</v>
          </cell>
          <cell r="N63" t="str">
            <v>Rocha-Cartwright, Benilde</v>
          </cell>
          <cell r="O63" t="str">
            <v>Schreiber, Cathy</v>
          </cell>
          <cell r="P63" t="str">
            <v>Avalos, Deanna</v>
          </cell>
          <cell r="Q63" t="str">
            <v>Macfarlane, Kathy</v>
          </cell>
          <cell r="R63" t="str">
            <v>Mirshak, Michelle</v>
          </cell>
          <cell r="S63" t="str">
            <v>Schreiber, Cathy</v>
          </cell>
          <cell r="T63" t="str">
            <v>Rocha-Cartwright, Benilde</v>
          </cell>
          <cell r="W63" t="str">
            <v>9:30-EM</v>
          </cell>
          <cell r="X63" t="str">
            <v>9:30-EM</v>
          </cell>
        </row>
        <row r="64">
          <cell r="B64" t="str">
            <v>Matthews, Mariette</v>
          </cell>
          <cell r="C64" t="str">
            <v>Gonzales, David</v>
          </cell>
          <cell r="D64" t="str">
            <v>Molloy, Barbara</v>
          </cell>
          <cell r="E64" t="str">
            <v>Watters, Ashley</v>
          </cell>
          <cell r="F64" t="str">
            <v>Carmona, Suguey</v>
          </cell>
          <cell r="G64" t="str">
            <v>Gonzales, Megan</v>
          </cell>
          <cell r="H64" t="str">
            <v>Watters, Ashley</v>
          </cell>
          <cell r="I64" t="str">
            <v>Avalos, Deanna</v>
          </cell>
          <cell r="J64" t="str">
            <v>Rocha-Cartwright, Benilde</v>
          </cell>
          <cell r="K64" t="str">
            <v>Riojas, Rafael</v>
          </cell>
          <cell r="L64" t="str">
            <v>Avalos, Deanna</v>
          </cell>
          <cell r="M64" t="str">
            <v>Macfarlane, Kathy</v>
          </cell>
          <cell r="N64" t="str">
            <v>Molloy, Barbara</v>
          </cell>
          <cell r="O64" t="str">
            <v>Matthews, Mariette</v>
          </cell>
          <cell r="P64" t="str">
            <v>Muras, Matt</v>
          </cell>
          <cell r="Q64" t="str">
            <v>Carmona, Suguey</v>
          </cell>
          <cell r="R64" t="str">
            <v>Matthews, Mariette</v>
          </cell>
          <cell r="S64" t="str">
            <v>Guerriero, Jessie</v>
          </cell>
          <cell r="T64" t="str">
            <v>Riojas, Rafael</v>
          </cell>
          <cell r="W64" t="str">
            <v>9:30-EM</v>
          </cell>
          <cell r="X64" t="str">
            <v>9:30-EM</v>
          </cell>
        </row>
        <row r="65">
          <cell r="B65" t="str">
            <v>Carmona, Suguey</v>
          </cell>
          <cell r="C65" t="str">
            <v>Gonzales, Megan</v>
          </cell>
          <cell r="D65" t="str">
            <v>Hanf, Joey</v>
          </cell>
          <cell r="E65" t="str">
            <v>Watters, JB</v>
          </cell>
          <cell r="F65" t="str">
            <v>Macfarlane, Kathy</v>
          </cell>
          <cell r="G65" t="str">
            <v>Cartwright, Jim</v>
          </cell>
          <cell r="H65" t="str">
            <v>Watters, JB</v>
          </cell>
          <cell r="I65" t="str">
            <v>Muras, Matt</v>
          </cell>
          <cell r="J65" t="str">
            <v>Mirshak, Michelle</v>
          </cell>
          <cell r="K65" t="str">
            <v>Guerriero, Jessie</v>
          </cell>
          <cell r="L65" t="str">
            <v>Gonzales, David</v>
          </cell>
          <cell r="M65" t="str">
            <v>Hanf, Joey</v>
          </cell>
          <cell r="N65" t="str">
            <v>Mirshak, Michelle</v>
          </cell>
          <cell r="O65" t="str">
            <v>Gonzales, David</v>
          </cell>
          <cell r="P65" t="str">
            <v>Mulholland, Roberta</v>
          </cell>
          <cell r="Q65" t="str">
            <v>Schreiber, Randy</v>
          </cell>
          <cell r="R65" t="str">
            <v>Gonzales, David</v>
          </cell>
          <cell r="S65" t="str">
            <v>Watters, Ashley</v>
          </cell>
          <cell r="T65" t="str">
            <v>Cooper, Montana</v>
          </cell>
          <cell r="W65" t="str">
            <v>9:30-EM</v>
          </cell>
          <cell r="X65" t="str">
            <v>9:30-EM</v>
          </cell>
        </row>
        <row r="66">
          <cell r="B66" t="str">
            <v>Morris, Delores M.</v>
          </cell>
          <cell r="C66" t="str">
            <v>Avalos, Deanna</v>
          </cell>
          <cell r="D66" t="str">
            <v>Mulholland, Roberta</v>
          </cell>
          <cell r="E66" t="str">
            <v>Brotherman, Geralyn</v>
          </cell>
          <cell r="F66" t="str">
            <v>Montoya, Erika</v>
          </cell>
          <cell r="G66" t="str">
            <v>Rocha-Cartwright, Benilde</v>
          </cell>
          <cell r="H66" t="str">
            <v>Hanf, Joey</v>
          </cell>
          <cell r="I66" t="str">
            <v>Gonzales, David</v>
          </cell>
          <cell r="J66" t="str">
            <v>Hanf, Joey</v>
          </cell>
          <cell r="K66" t="str">
            <v>Watters, Ashley</v>
          </cell>
          <cell r="L66" t="str">
            <v>Gonzales, Megan</v>
          </cell>
          <cell r="M66" t="str">
            <v>Gonzales, Melinda</v>
          </cell>
          <cell r="N66" t="str">
            <v>Mulholland, Roberta</v>
          </cell>
          <cell r="O66" t="str">
            <v>Gonzales, Megan</v>
          </cell>
          <cell r="P66" t="str">
            <v>Guerriero, Jessie</v>
          </cell>
          <cell r="Q66" t="str">
            <v>Schreiber, Cathy</v>
          </cell>
          <cell r="R66" t="str">
            <v>Gonzales, Megan</v>
          </cell>
          <cell r="S66" t="str">
            <v>Watters, JB</v>
          </cell>
          <cell r="T66" t="str">
            <v>Mulholland, Roberta</v>
          </cell>
          <cell r="W66" t="str">
            <v>9:30-EM</v>
          </cell>
          <cell r="X66" t="str">
            <v>9:30-EM</v>
          </cell>
        </row>
        <row r="67">
          <cell r="B67" t="str">
            <v>Montoya, Erika</v>
          </cell>
          <cell r="C67" t="str">
            <v>Watters, Ashley</v>
          </cell>
          <cell r="D67" t="str">
            <v>Cartwright, Jim</v>
          </cell>
          <cell r="E67" t="str">
            <v>Matthews, Mariette</v>
          </cell>
          <cell r="F67" t="str">
            <v>Cooper, Montana</v>
          </cell>
          <cell r="G67" t="str">
            <v>Muras, Matt</v>
          </cell>
          <cell r="H67" t="str">
            <v>Mirshak, Michelle</v>
          </cell>
          <cell r="I67" t="str">
            <v>Gonzales, Megan</v>
          </cell>
          <cell r="J67" t="str">
            <v>Schreiber, Cathy</v>
          </cell>
          <cell r="K67" t="str">
            <v>Watters, JB</v>
          </cell>
          <cell r="L67" t="str">
            <v>Montoya, Erika</v>
          </cell>
          <cell r="M67" t="str">
            <v>Guerriero, Jessie</v>
          </cell>
          <cell r="N67" t="str">
            <v>Carmona, Suguey</v>
          </cell>
          <cell r="O67" t="str">
            <v>Cooper, Montana</v>
          </cell>
          <cell r="P67" t="str">
            <v>Watters, Ashley</v>
          </cell>
          <cell r="Q67" t="str">
            <v>Rocha-Cartwright, Benilde</v>
          </cell>
          <cell r="R67" t="str">
            <v>Mulholland, Roberta</v>
          </cell>
          <cell r="S67" t="str">
            <v>Molloy, Barbara</v>
          </cell>
          <cell r="T67" t="str">
            <v>Macfarlane, Kathy</v>
          </cell>
          <cell r="W67" t="str">
            <v>9:30-EM</v>
          </cell>
          <cell r="X67" t="str">
            <v>9:30-EM</v>
          </cell>
        </row>
        <row r="68">
          <cell r="B68" t="str">
            <v>Macfarlane, Kathy</v>
          </cell>
          <cell r="C68" t="str">
            <v>Watters, JB</v>
          </cell>
          <cell r="D68" t="str">
            <v>Rocha-Cartwright, Benilde</v>
          </cell>
          <cell r="E68" t="str">
            <v>Schreiber, Cathy</v>
          </cell>
          <cell r="F68" t="str">
            <v>Avalos, Deanna</v>
          </cell>
          <cell r="G68" t="str">
            <v>Schreiber, Cathy</v>
          </cell>
          <cell r="H68" t="str">
            <v>Guerriero, Jessie</v>
          </cell>
          <cell r="I68" t="str">
            <v>Molloy, Barbara</v>
          </cell>
          <cell r="J68" t="str">
            <v>Schreiber, Randy</v>
          </cell>
          <cell r="K68" t="str">
            <v>Carmona, Suguey</v>
          </cell>
          <cell r="L68" t="str">
            <v>Cartwright, Jim</v>
          </cell>
          <cell r="M68" t="str">
            <v>Watters, Ashley</v>
          </cell>
          <cell r="N68" t="str">
            <v>Riojas, Rafael</v>
          </cell>
          <cell r="O68" t="str">
            <v>Brotherman, Geralyn</v>
          </cell>
          <cell r="P68" t="str">
            <v>Watters, JB</v>
          </cell>
          <cell r="Q68" t="str">
            <v>Cartwright, Jim</v>
          </cell>
          <cell r="R68" t="str">
            <v>Montoya, Erika</v>
          </cell>
          <cell r="S68" t="str">
            <v>Hanf, Joey</v>
          </cell>
          <cell r="T68" t="str">
            <v>Gonzales, David</v>
          </cell>
          <cell r="W68" t="str">
            <v>9:30-EM</v>
          </cell>
          <cell r="X68" t="str">
            <v>9:30-EM</v>
          </cell>
        </row>
        <row r="69">
          <cell r="C69" t="str">
            <v>Gonzales, Melinda</v>
          </cell>
          <cell r="D69" t="str">
            <v>Cooper, Montana</v>
          </cell>
          <cell r="E69" t="str">
            <v>Schreiber, Randy</v>
          </cell>
          <cell r="F69" t="str">
            <v>Hanf, Joey</v>
          </cell>
          <cell r="G69" t="str">
            <v>Molloy, Barbara</v>
          </cell>
          <cell r="H69" t="str">
            <v>Carmona, Suguey</v>
          </cell>
          <cell r="I69" t="str">
            <v>Cooper, Montana</v>
          </cell>
          <cell r="J69" t="str">
            <v>Macfarlane, Kathy</v>
          </cell>
          <cell r="K69" t="str">
            <v>Cooper, Montana</v>
          </cell>
          <cell r="L69" t="str">
            <v>Rocha-Cartwright, Benilde</v>
          </cell>
          <cell r="M69" t="str">
            <v>Watters, JB</v>
          </cell>
          <cell r="N69" t="str">
            <v>Montoya, Erika</v>
          </cell>
          <cell r="O69" t="str">
            <v>Hanf, Joey</v>
          </cell>
          <cell r="P69" t="str">
            <v>Molloy, Barbara</v>
          </cell>
          <cell r="Q69" t="str">
            <v>Cooper, Montana</v>
          </cell>
          <cell r="R69" t="str">
            <v>Muras, Matt</v>
          </cell>
          <cell r="S69" t="str">
            <v>Carmona, Suguey</v>
          </cell>
          <cell r="T69" t="str">
            <v>Gonzales, Megan</v>
          </cell>
          <cell r="W69" t="str">
            <v>9:30-EM</v>
          </cell>
          <cell r="X69" t="str">
            <v>9:30-EM</v>
          </cell>
        </row>
        <row r="70">
          <cell r="C70" t="str">
            <v>Ruddock, Megan*</v>
          </cell>
          <cell r="D70" t="str">
            <v>Oyola, Sheila*</v>
          </cell>
          <cell r="E70" t="str">
            <v>Johns, Kevin*</v>
          </cell>
          <cell r="F70" t="str">
            <v>Rodriguez, Rubin*</v>
          </cell>
          <cell r="G70" t="str">
            <v>Oyola, Sheila*</v>
          </cell>
          <cell r="H70" t="str">
            <v>Rodriguez, Rubin*</v>
          </cell>
          <cell r="I70" t="str">
            <v>Oyola, Sheila*</v>
          </cell>
          <cell r="J70" t="str">
            <v>Ryan, Johnny*</v>
          </cell>
          <cell r="K70" t="str">
            <v>Oyola, Sheila*</v>
          </cell>
          <cell r="L70" t="str">
            <v>Rodriguez, Rubin*</v>
          </cell>
          <cell r="M70" t="str">
            <v>Oyola, Sheila*</v>
          </cell>
          <cell r="N70" t="str">
            <v>Rodriguez, Rubin*</v>
          </cell>
          <cell r="O70" t="str">
            <v>Mays, Aidan*</v>
          </cell>
          <cell r="P70" t="str">
            <v>Hafemeister, Linda*</v>
          </cell>
          <cell r="Q70" t="str">
            <v>Ryan, Johnny*</v>
          </cell>
          <cell r="R70" t="str">
            <v>Avalos, Deanna</v>
          </cell>
          <cell r="S70" t="str">
            <v>Cooper, Montana</v>
          </cell>
          <cell r="T70" t="str">
            <v>Mays, Aidan*</v>
          </cell>
          <cell r="W70" t="str">
            <v>9:30-EM</v>
          </cell>
          <cell r="X70" t="str">
            <v>9:30-EM</v>
          </cell>
        </row>
        <row r="71">
          <cell r="C71" t="str">
            <v>Rodriguez, Rubin*</v>
          </cell>
          <cell r="D71" t="str">
            <v>Ryan, Johnny*</v>
          </cell>
          <cell r="E71" t="str">
            <v>Joyce, Elizabeth*</v>
          </cell>
          <cell r="F71" t="str">
            <v>Johns, Mariana*</v>
          </cell>
          <cell r="G71" t="str">
            <v>Joyce, Elizabeth*</v>
          </cell>
          <cell r="H71" t="str">
            <v>Mays, Aidan*</v>
          </cell>
          <cell r="I71" t="str">
            <v>Joyce, Elizabeth*</v>
          </cell>
          <cell r="J71" t="str">
            <v>Johns, Kevin*</v>
          </cell>
          <cell r="K71" t="str">
            <v>Johns, Mariana*</v>
          </cell>
          <cell r="L71" t="str">
            <v>Joyce, Elizabeth*</v>
          </cell>
          <cell r="M71" t="str">
            <v>Johns, Kevin*</v>
          </cell>
          <cell r="N71" t="str">
            <v>Joyce, Elizabeth*</v>
          </cell>
          <cell r="O71" t="str">
            <v>Oyola, Sheila*</v>
          </cell>
          <cell r="P71" t="str">
            <v>Johns, Kevin*</v>
          </cell>
          <cell r="Q71" t="str">
            <v>Johns, Mariana*</v>
          </cell>
          <cell r="R71" t="str">
            <v>Johns, Kevin*</v>
          </cell>
          <cell r="S71" t="str">
            <v>Joyce, Elizabeth*</v>
          </cell>
          <cell r="T71" t="str">
            <v>Johns, Kevin*</v>
          </cell>
          <cell r="W71" t="str">
            <v>9:30-EM</v>
          </cell>
          <cell r="X71" t="str">
            <v>9:30-EM</v>
          </cell>
        </row>
        <row r="72">
          <cell r="C72" t="str">
            <v>Johns, Kevin*</v>
          </cell>
          <cell r="D72" t="str">
            <v>Johns, Mariana*</v>
          </cell>
          <cell r="E72" t="str">
            <v>Mays, Aidan*</v>
          </cell>
          <cell r="F72" t="str">
            <v>Ryan, Johnny*</v>
          </cell>
          <cell r="G72" t="str">
            <v>Hafemeister, Linda*</v>
          </cell>
          <cell r="H72" t="str">
            <v>Ryan, Johnny*</v>
          </cell>
          <cell r="I72" t="str">
            <v>Ruddock, Megan*</v>
          </cell>
          <cell r="J72" t="str">
            <v>Rodriguez, Rubin*</v>
          </cell>
          <cell r="K72" t="str">
            <v>Mays, Aidan*</v>
          </cell>
          <cell r="L72" t="str">
            <v>Ruddock, Megan*</v>
          </cell>
          <cell r="M72" t="str">
            <v>Ryan, Johnny*</v>
          </cell>
          <cell r="N72" t="str">
            <v>Johns, Mariana*</v>
          </cell>
          <cell r="O72" t="str">
            <v>Ryan, Johnny*</v>
          </cell>
          <cell r="P72" t="str">
            <v>Ruddock, Megan*</v>
          </cell>
          <cell r="Q72" t="str">
            <v>Rodriguez, Rubin*</v>
          </cell>
          <cell r="R72" t="str">
            <v>Oyola, Sheila*</v>
          </cell>
          <cell r="S72" t="str">
            <v>Johns, Mariana*</v>
          </cell>
          <cell r="T72" t="str">
            <v>Hafemeister, Linda*</v>
          </cell>
          <cell r="W72" t="str">
            <v>9:30-EM</v>
          </cell>
          <cell r="X72" t="str">
            <v>9:30-EM</v>
          </cell>
        </row>
        <row r="73">
          <cell r="W73" t="str">
            <v>9:30-EM</v>
          </cell>
          <cell r="X73" t="str">
            <v>9:30-EM</v>
          </cell>
        </row>
        <row r="74">
          <cell r="W74" t="str">
            <v>9:30-EM</v>
          </cell>
          <cell r="X74" t="str">
            <v>9:30-EM</v>
          </cell>
        </row>
        <row r="75">
          <cell r="W75" t="str">
            <v>9:30-EM</v>
          </cell>
          <cell r="X75" t="str">
            <v>9:30-EM</v>
          </cell>
        </row>
        <row r="76">
          <cell r="W76" t="str">
            <v>9:30-EM</v>
          </cell>
          <cell r="X76" t="str">
            <v>9:30-EM</v>
          </cell>
        </row>
        <row r="77">
          <cell r="W77" t="str">
            <v>9:30-EM</v>
          </cell>
          <cell r="X77" t="str">
            <v>9:30-EM</v>
          </cell>
        </row>
        <row r="79">
          <cell r="U79">
            <v>45998</v>
          </cell>
          <cell r="V79">
            <v>46005</v>
          </cell>
        </row>
        <row r="80">
          <cell r="B80" t="str">
            <v>Sanchez-Navarro, Quita</v>
          </cell>
          <cell r="C80" t="str">
            <v>Palmer, Steve</v>
          </cell>
          <cell r="D80" t="str">
            <v>Pascua, Jenifer</v>
          </cell>
          <cell r="E80" t="str">
            <v>Meyers, Laura</v>
          </cell>
          <cell r="F80" t="str">
            <v>Sauceda, Priscilla</v>
          </cell>
          <cell r="G80" t="str">
            <v>Leone, Giacomo</v>
          </cell>
          <cell r="H80" t="str">
            <v>Sanchez-Navarro, Quita</v>
          </cell>
          <cell r="I80" t="str">
            <v>Bradley, Mike</v>
          </cell>
          <cell r="J80" t="str">
            <v>Pascua, Jenifer</v>
          </cell>
          <cell r="K80" t="str">
            <v>Robledo, Rebecca</v>
          </cell>
          <cell r="L80" t="str">
            <v>Bambrick, Ken</v>
          </cell>
          <cell r="M80" t="str">
            <v>Perez, Javier</v>
          </cell>
          <cell r="N80" t="str">
            <v>Leone, Giacomo</v>
          </cell>
          <cell r="O80" t="str">
            <v>Bradley, Mike</v>
          </cell>
          <cell r="P80" t="str">
            <v>Robledo, Rebecca</v>
          </cell>
          <cell r="Q80" t="str">
            <v>Leone, Giacomo</v>
          </cell>
          <cell r="R80" t="str">
            <v>Crouch, Thad</v>
          </cell>
          <cell r="S80" t="str">
            <v>Sauceda, Priscilla</v>
          </cell>
          <cell r="T80" t="str">
            <v>Meyers, Laura*</v>
          </cell>
          <cell r="W80" t="str">
            <v>11:15-Lector</v>
          </cell>
          <cell r="X80" t="str">
            <v>11:15-Lector</v>
          </cell>
        </row>
        <row r="81">
          <cell r="B81" t="str">
            <v>Crouch, Thad</v>
          </cell>
          <cell r="C81" t="str">
            <v>Bradley, Mike</v>
          </cell>
          <cell r="D81" t="str">
            <v>Perez, Javier</v>
          </cell>
          <cell r="E81" t="str">
            <v>Robledo, Rebecca</v>
          </cell>
          <cell r="F81" t="str">
            <v>Bambrick, Ken</v>
          </cell>
          <cell r="G81" t="str">
            <v>Perez, Javier</v>
          </cell>
          <cell r="H81" t="str">
            <v>Crouch, Thad</v>
          </cell>
          <cell r="I81" t="str">
            <v>Miller, Peggy</v>
          </cell>
          <cell r="J81" t="str">
            <v>Palmer, Steve</v>
          </cell>
          <cell r="K81" t="str">
            <v>Sauceda, Priscilla</v>
          </cell>
          <cell r="L81" t="str">
            <v>Crouch, Thad</v>
          </cell>
          <cell r="M81" t="str">
            <v>Sanchez-Navarro, Quita</v>
          </cell>
          <cell r="N81" t="str">
            <v>Miller, Peggy</v>
          </cell>
          <cell r="O81" t="str">
            <v>Meyers, Laura*</v>
          </cell>
          <cell r="P81" t="str">
            <v>Bambrick, Ken</v>
          </cell>
          <cell r="Q81" t="str">
            <v>Sanchez-Navarro, Quita</v>
          </cell>
          <cell r="R81" t="str">
            <v>Perez, Javier</v>
          </cell>
          <cell r="S81" t="str">
            <v>Miller, Peggy</v>
          </cell>
          <cell r="T81" t="str">
            <v>Palmer, Steve</v>
          </cell>
          <cell r="W81" t="str">
            <v>11:15-Lector</v>
          </cell>
          <cell r="X81" t="str">
            <v>11:15-Lector</v>
          </cell>
        </row>
        <row r="83">
          <cell r="B83" t="str">
            <v>Castillo, Ava</v>
          </cell>
          <cell r="C83" t="str">
            <v>Siela, Georgia</v>
          </cell>
          <cell r="D83" t="str">
            <v>Pascua, Mariano</v>
          </cell>
          <cell r="E83" t="str">
            <v>Castelan, Ava</v>
          </cell>
          <cell r="F83" t="str">
            <v>Cornelius, Jaelee</v>
          </cell>
          <cell r="G83" t="str">
            <v>Siela, Georgia</v>
          </cell>
          <cell r="H83" t="str">
            <v>Rosario, Zach</v>
          </cell>
          <cell r="I83" t="str">
            <v>Castelan, Ava</v>
          </cell>
          <cell r="J83" t="str">
            <v>Carrizales, Aiden</v>
          </cell>
          <cell r="K83" t="str">
            <v>Siela, Georgia</v>
          </cell>
          <cell r="L83" t="str">
            <v>Castillo, Ava</v>
          </cell>
          <cell r="M83" t="str">
            <v>Gutierrez, Marisol</v>
          </cell>
          <cell r="N83" t="str">
            <v>Rosario, Zach</v>
          </cell>
          <cell r="O83" t="str">
            <v>Siela, Georgia</v>
          </cell>
          <cell r="P83" t="str">
            <v>Castelan, Ava</v>
          </cell>
          <cell r="Q83" t="str">
            <v>Gutierrez, Marisol</v>
          </cell>
          <cell r="R83" t="str">
            <v>Pascua, Mariano</v>
          </cell>
          <cell r="S83" t="str">
            <v>Castelan, Ava</v>
          </cell>
          <cell r="T83" t="str">
            <v>Siela, Georgia</v>
          </cell>
          <cell r="W83" t="str">
            <v>11:15-AS</v>
          </cell>
          <cell r="X83" t="str">
            <v>11:15-AS</v>
          </cell>
        </row>
        <row r="84">
          <cell r="B84" t="str">
            <v>Cornelius, Jaelee</v>
          </cell>
          <cell r="C84" t="str">
            <v>Siela, William</v>
          </cell>
          <cell r="D84" t="str">
            <v>Pascua, Melody</v>
          </cell>
          <cell r="E84" t="str">
            <v>Castelan, Mila</v>
          </cell>
          <cell r="F84" t="str">
            <v>Wolf, Ian</v>
          </cell>
          <cell r="G84" t="str">
            <v>Siela, William</v>
          </cell>
          <cell r="H84" t="str">
            <v>Rosario, Zeph</v>
          </cell>
          <cell r="I84" t="str">
            <v>Castelan, Mila</v>
          </cell>
          <cell r="J84" t="str">
            <v>Wolf, Ian</v>
          </cell>
          <cell r="K84" t="str">
            <v>Siela, William</v>
          </cell>
          <cell r="L84" t="str">
            <v>Cornelius, Jaelee</v>
          </cell>
          <cell r="M84" t="str">
            <v>Gutierrez, Mila</v>
          </cell>
          <cell r="N84" t="str">
            <v>Rosario, Zeph</v>
          </cell>
          <cell r="O84" t="str">
            <v>Siela, William</v>
          </cell>
          <cell r="P84" t="str">
            <v>Castelan, Mila</v>
          </cell>
          <cell r="Q84" t="str">
            <v>Gutierrez, Mila</v>
          </cell>
          <cell r="R84" t="str">
            <v>Pascua, Melody</v>
          </cell>
          <cell r="S84" t="str">
            <v>Castelan, Mila</v>
          </cell>
          <cell r="T84" t="str">
            <v>Siela, William</v>
          </cell>
          <cell r="W84" t="str">
            <v>11:15-AS</v>
          </cell>
          <cell r="X84" t="str">
            <v>11:15-AS</v>
          </cell>
        </row>
        <row r="85">
          <cell r="B85" t="str">
            <v>Carrizales, Aiden</v>
          </cell>
          <cell r="C85" t="str">
            <v>Gutierrez, Marisol</v>
          </cell>
          <cell r="D85" t="str">
            <v>Rosario, Zach</v>
          </cell>
          <cell r="E85" t="str">
            <v>Carrizales, Aiden</v>
          </cell>
          <cell r="F85" t="str">
            <v>Gutierrez, Marisol</v>
          </cell>
          <cell r="G85" t="str">
            <v>Pascua, Mariano</v>
          </cell>
          <cell r="H85" t="str">
            <v>Castillo, Ava</v>
          </cell>
          <cell r="I85" t="str">
            <v>Gutierrez, Marisol</v>
          </cell>
          <cell r="J85" t="str">
            <v>Pascua, Mariano</v>
          </cell>
          <cell r="K85" t="str">
            <v>Rosario, Zach</v>
          </cell>
          <cell r="L85" t="str">
            <v>Castelan, Ava</v>
          </cell>
          <cell r="M85" t="str">
            <v>Pascua, Mariano</v>
          </cell>
          <cell r="N85" t="str">
            <v>Wolf, Ian</v>
          </cell>
          <cell r="O85" t="str">
            <v>Castillo, Ava</v>
          </cell>
          <cell r="P85" t="str">
            <v>Rosario, Zach</v>
          </cell>
          <cell r="Q85" t="str">
            <v>Siela, Georgia</v>
          </cell>
          <cell r="R85" t="str">
            <v>Carrizales, Aiden</v>
          </cell>
          <cell r="S85" t="str">
            <v>Wolf, Ian</v>
          </cell>
          <cell r="T85" t="str">
            <v>Gutierrez, Marisol</v>
          </cell>
          <cell r="W85" t="str">
            <v>11:15-AS</v>
          </cell>
          <cell r="X85" t="str">
            <v>11:15-AS</v>
          </cell>
        </row>
        <row r="86">
          <cell r="C86" t="str">
            <v>Gutierrez, Mila</v>
          </cell>
          <cell r="D86" t="str">
            <v>Rosario, Zeph</v>
          </cell>
          <cell r="E86" t="str">
            <v>Castillo, Ava</v>
          </cell>
          <cell r="F86" t="str">
            <v>Gutierrez, Mila</v>
          </cell>
          <cell r="G86" t="str">
            <v>Pascua, Melody</v>
          </cell>
          <cell r="H86" t="str">
            <v>Cornelius, Jaelee</v>
          </cell>
          <cell r="I86" t="str">
            <v>Gutierrez, Mila</v>
          </cell>
          <cell r="J86" t="str">
            <v>Pascua, Melody</v>
          </cell>
          <cell r="K86" t="str">
            <v>Rosario, Zeph</v>
          </cell>
          <cell r="L86" t="str">
            <v>Castelan, Mila</v>
          </cell>
          <cell r="M86" t="str">
            <v>Pascua, Melody</v>
          </cell>
          <cell r="N86" t="str">
            <v>Carrizales, Aiden</v>
          </cell>
          <cell r="O86" t="str">
            <v>Cornelius, Jaelee</v>
          </cell>
          <cell r="P86" t="str">
            <v>Rosario, Zeph</v>
          </cell>
          <cell r="Q86" t="str">
            <v>Siela, William</v>
          </cell>
          <cell r="R86" t="str">
            <v>Castillo, Ava</v>
          </cell>
          <cell r="S86" t="str">
            <v>Cornelius, Jaelee</v>
          </cell>
          <cell r="T86" t="str">
            <v>Gutierrez, Mila</v>
          </cell>
          <cell r="W86" t="str">
            <v>11:15-AS</v>
          </cell>
          <cell r="X86" t="str">
            <v>11:15-AS</v>
          </cell>
        </row>
        <row r="87">
          <cell r="W87" t="str">
            <v>11:15-AS</v>
          </cell>
          <cell r="X87" t="str">
            <v>11:15-AS</v>
          </cell>
        </row>
        <row r="89">
          <cell r="B89" t="str">
            <v>Bambrick, Ken</v>
          </cell>
          <cell r="C89" t="str">
            <v>Meyers, Laura*</v>
          </cell>
          <cell r="D89" t="str">
            <v>Wolf, Angie*</v>
          </cell>
          <cell r="E89" t="str">
            <v>Castelan, Max*</v>
          </cell>
          <cell r="F89" t="str">
            <v>Wolf, Jon*</v>
          </cell>
          <cell r="G89" t="str">
            <v>Meyers, Laura</v>
          </cell>
          <cell r="H89" t="str">
            <v>Wolf, Ian</v>
          </cell>
          <cell r="I89" t="str">
            <v>Wolf, Jon*</v>
          </cell>
          <cell r="J89" t="str">
            <v>Wolf, Angie*</v>
          </cell>
          <cell r="K89" t="str">
            <v>Zachmann, Alaina</v>
          </cell>
          <cell r="L89" t="str">
            <v>Wolf, Ian</v>
          </cell>
          <cell r="M89" t="str">
            <v>Wolf, Angie*</v>
          </cell>
          <cell r="N89" t="str">
            <v>Wolf, Jon*</v>
          </cell>
          <cell r="O89" t="str">
            <v>Wolf, Angie</v>
          </cell>
          <cell r="P89" t="str">
            <v>Wolf, Jon</v>
          </cell>
          <cell r="Q89" t="str">
            <v>Wolf, Ian</v>
          </cell>
          <cell r="R89" t="str">
            <v>Meyers, Laura</v>
          </cell>
          <cell r="S89" t="str">
            <v>Wolf, Jon</v>
          </cell>
          <cell r="T89" t="str">
            <v>Wolf, Angie</v>
          </cell>
          <cell r="W89" t="str">
            <v>11:15-EM</v>
          </cell>
          <cell r="X89" t="str">
            <v>11:15-EM</v>
          </cell>
        </row>
        <row r="90">
          <cell r="B90" t="str">
            <v>Ortegon, Omega</v>
          </cell>
          <cell r="C90" t="str">
            <v>Castelan, Max*</v>
          </cell>
          <cell r="D90" t="str">
            <v>Castelan, Christina*</v>
          </cell>
          <cell r="E90" t="str">
            <v>Ruddock, Megan*</v>
          </cell>
          <cell r="F90" t="str">
            <v>Castelan, Christina*</v>
          </cell>
          <cell r="G90" t="str">
            <v>Castelan, Max*</v>
          </cell>
          <cell r="H90" t="str">
            <v>Wolf, Angie*</v>
          </cell>
          <cell r="I90" t="str">
            <v>Meyers, Laura*</v>
          </cell>
          <cell r="J90" t="str">
            <v>Castelan, Christina</v>
          </cell>
          <cell r="K90" t="str">
            <v>Meyers, Laura</v>
          </cell>
          <cell r="L90" t="str">
            <v>Wolf, Jon*</v>
          </cell>
          <cell r="M90" t="str">
            <v>Meyers, Laura*</v>
          </cell>
          <cell r="N90" t="str">
            <v>Castelan, Christina</v>
          </cell>
          <cell r="O90" t="str">
            <v>Castelan, Max</v>
          </cell>
          <cell r="P90" t="str">
            <v>Polanco, Donald</v>
          </cell>
          <cell r="Q90" t="str">
            <v>Wolf, Angie</v>
          </cell>
          <cell r="R90" t="str">
            <v>Castelan, Christina</v>
          </cell>
          <cell r="S90" t="str">
            <v>Ruddock, Megan*</v>
          </cell>
          <cell r="T90" t="str">
            <v>Leone, Giacomo</v>
          </cell>
          <cell r="W90" t="str">
            <v>11:15-EM</v>
          </cell>
          <cell r="X90" t="str">
            <v>11:15-EM</v>
          </cell>
        </row>
        <row r="91">
          <cell r="B91" t="str">
            <v>Caldwell, Larry</v>
          </cell>
          <cell r="C91" t="str">
            <v>Wolf, Jon*</v>
          </cell>
          <cell r="D91" t="str">
            <v>Castelan, Oscar*</v>
          </cell>
          <cell r="E91" t="str">
            <v>Bambrick, Ken</v>
          </cell>
          <cell r="F91" t="str">
            <v>Castelan, Oscar*</v>
          </cell>
          <cell r="G91" t="str">
            <v>Caldwell, Larry</v>
          </cell>
          <cell r="H91" t="str">
            <v>Castelan, Christina*</v>
          </cell>
          <cell r="I91" t="str">
            <v>Castelan, Max*</v>
          </cell>
          <cell r="J91" t="str">
            <v>Castelan, Oscar</v>
          </cell>
          <cell r="K91" t="str">
            <v>Castelan, Max</v>
          </cell>
          <cell r="L91" t="str">
            <v>Castelan, Christina*</v>
          </cell>
          <cell r="M91" t="str">
            <v>Castelan, Max*</v>
          </cell>
          <cell r="N91" t="str">
            <v>Castelan, Oscar*</v>
          </cell>
          <cell r="O91" t="str">
            <v>Wolf, Ian</v>
          </cell>
          <cell r="P91" t="str">
            <v>Galindo, Rachel</v>
          </cell>
          <cell r="Q91" t="str">
            <v>Castelan, Christina</v>
          </cell>
          <cell r="R91" t="str">
            <v>Castelan, Oscar</v>
          </cell>
          <cell r="S91" t="str">
            <v>Caldwell, Larry</v>
          </cell>
          <cell r="T91" t="str">
            <v>Salazar, Idalia</v>
          </cell>
          <cell r="W91" t="str">
            <v>11:15-EM</v>
          </cell>
          <cell r="X91" t="str">
            <v>11:15-EM</v>
          </cell>
        </row>
        <row r="92">
          <cell r="B92" t="str">
            <v>Caldwell, Valerie</v>
          </cell>
          <cell r="C92" t="str">
            <v>Hafemeister, Linda*</v>
          </cell>
          <cell r="D92" t="str">
            <v>Kemp, Hal</v>
          </cell>
          <cell r="E92" t="str">
            <v>Salazar, Idalia</v>
          </cell>
          <cell r="F92" t="str">
            <v>Castelan, Teresa</v>
          </cell>
          <cell r="G92" t="str">
            <v>Caldwell, Valerie</v>
          </cell>
          <cell r="H92" t="str">
            <v>Castelan, Oscar*</v>
          </cell>
          <cell r="I92" t="str">
            <v>Hafemeister, Linda*</v>
          </cell>
          <cell r="J92" t="str">
            <v>Favila, Kelsey</v>
          </cell>
          <cell r="K92" t="str">
            <v>Hafemeister, Linda</v>
          </cell>
          <cell r="L92" t="str">
            <v>Castelan, Oscar*</v>
          </cell>
          <cell r="M92" t="str">
            <v>Crouch, Thad</v>
          </cell>
          <cell r="N92" t="str">
            <v>Ruddock, Megan*</v>
          </cell>
          <cell r="O92" t="str">
            <v>Castelan, Teresa</v>
          </cell>
          <cell r="P92" t="str">
            <v>Leone, Giacomo</v>
          </cell>
          <cell r="Q92" t="str">
            <v>Castelan, Oscar</v>
          </cell>
          <cell r="R92" t="str">
            <v>Hafemeister, Linda*</v>
          </cell>
          <cell r="S92" t="str">
            <v>Caldwell, Valerie</v>
          </cell>
          <cell r="T92" t="str">
            <v>Meyers, Kate</v>
          </cell>
          <cell r="W92" t="str">
            <v>11:15-EM</v>
          </cell>
          <cell r="X92" t="str">
            <v>11:15-EM</v>
          </cell>
        </row>
        <row r="93">
          <cell r="B93" t="str">
            <v>Favila, Kelsey</v>
          </cell>
          <cell r="C93" t="str">
            <v>Wolf, Ian</v>
          </cell>
          <cell r="D93" t="str">
            <v>Acord, Deidre M.</v>
          </cell>
          <cell r="E93" t="str">
            <v>Leone, Giacomo</v>
          </cell>
          <cell r="F93" t="str">
            <v>Acord, Deidre M.</v>
          </cell>
          <cell r="G93" t="str">
            <v>Ortegon, Omega</v>
          </cell>
          <cell r="H93" t="str">
            <v>Acord, Deidre M.</v>
          </cell>
          <cell r="I93" t="str">
            <v>Castelan, Teresa</v>
          </cell>
          <cell r="J93" t="str">
            <v>Crouch, Thad</v>
          </cell>
          <cell r="K93" t="str">
            <v>Bambrick, Ken</v>
          </cell>
          <cell r="L93" t="str">
            <v>Castelan, Teresa</v>
          </cell>
          <cell r="M93" t="str">
            <v>Acord, Deidre M.</v>
          </cell>
          <cell r="N93" t="str">
            <v>Caldwell, Larry</v>
          </cell>
          <cell r="O93" t="str">
            <v>Salazar, Idalia</v>
          </cell>
          <cell r="P93" t="str">
            <v>Castelan, Teresa</v>
          </cell>
          <cell r="Q93" t="str">
            <v>Caldwell, Larry</v>
          </cell>
          <cell r="R93" t="str">
            <v>Ortegon, Omega</v>
          </cell>
          <cell r="S93" t="str">
            <v>Castelan, Teresa</v>
          </cell>
          <cell r="T93" t="str">
            <v>Favila, Kelsey</v>
          </cell>
          <cell r="W93" t="str">
            <v>11:15-EM</v>
          </cell>
          <cell r="X93" t="str">
            <v>11:15-EM</v>
          </cell>
        </row>
        <row r="94">
          <cell r="B94" t="str">
            <v>Polanco, Donald</v>
          </cell>
          <cell r="C94" t="str">
            <v>Castelan, Teresa</v>
          </cell>
          <cell r="D94" t="str">
            <v>Favila, Kelsey</v>
          </cell>
          <cell r="E94" t="str">
            <v>Crouch, Thad</v>
          </cell>
          <cell r="F94" t="str">
            <v>Salazar, Idalia</v>
          </cell>
          <cell r="G94" t="str">
            <v>de la Teja, Maggie</v>
          </cell>
          <cell r="H94" t="str">
            <v>Salazar, Idalia</v>
          </cell>
          <cell r="I94" t="str">
            <v>Galindo, Rachel</v>
          </cell>
          <cell r="J94" t="str">
            <v>Acord, Deidre M.</v>
          </cell>
          <cell r="K94" t="str">
            <v>Ortegon, Omega</v>
          </cell>
          <cell r="L94" t="str">
            <v>Polanco, Donald</v>
          </cell>
          <cell r="M94" t="str">
            <v>de la Teja, Maggie</v>
          </cell>
          <cell r="N94" t="str">
            <v>Caldwell, Valerie</v>
          </cell>
          <cell r="O94" t="str">
            <v>Acord, Deidre M.</v>
          </cell>
          <cell r="P94" t="str">
            <v>de la Teja, Maggie</v>
          </cell>
          <cell r="Q94" t="str">
            <v>Caldwell, Valerie</v>
          </cell>
          <cell r="R94" t="str">
            <v>Polanco, Donald</v>
          </cell>
          <cell r="S94" t="str">
            <v>Galindo, Rachel</v>
          </cell>
          <cell r="T94" t="str">
            <v>Caldwell, Larry</v>
          </cell>
          <cell r="W94" t="str">
            <v>11:15-EM</v>
          </cell>
          <cell r="X94" t="str">
            <v>11:15-EM</v>
          </cell>
        </row>
        <row r="95">
          <cell r="C95" t="str">
            <v>de la Teja, Maggie</v>
          </cell>
          <cell r="D95" t="str">
            <v>Caldwell, Larry</v>
          </cell>
          <cell r="E95" t="str">
            <v>Caldwell, Larry</v>
          </cell>
          <cell r="F95" t="str">
            <v>Favila, Kelsey</v>
          </cell>
          <cell r="G95" t="str">
            <v>Galindo, Rachel</v>
          </cell>
          <cell r="H95" t="str">
            <v>Bambrick, Ken</v>
          </cell>
          <cell r="I95" t="str">
            <v>Leone, Giacomo</v>
          </cell>
          <cell r="J95" t="str">
            <v>Salazar, Idalia</v>
          </cell>
          <cell r="K95" t="str">
            <v>Galindo, Rachel</v>
          </cell>
          <cell r="L95" t="str">
            <v>Leone, Giacomo</v>
          </cell>
          <cell r="M95" t="str">
            <v>Castelan, Teresa</v>
          </cell>
          <cell r="N95" t="str">
            <v>Salazar, Idalia</v>
          </cell>
          <cell r="O95" t="str">
            <v>Galindo, Rachel</v>
          </cell>
          <cell r="P95" t="str">
            <v>Caldwell, Larry</v>
          </cell>
          <cell r="Q95" t="str">
            <v>Meyers, Kate</v>
          </cell>
          <cell r="R95" t="str">
            <v>Favila, Kelsey</v>
          </cell>
          <cell r="S95" t="str">
            <v>Meyers, Kate</v>
          </cell>
          <cell r="T95" t="str">
            <v>Caldwell, Valerie</v>
          </cell>
          <cell r="W95" t="str">
            <v>11:15-EM</v>
          </cell>
          <cell r="X95" t="str">
            <v>11:15-EM</v>
          </cell>
        </row>
        <row r="96">
          <cell r="C96" t="str">
            <v>Galindo, Rachel</v>
          </cell>
          <cell r="D96" t="str">
            <v>Caldwell, Valerie</v>
          </cell>
          <cell r="E96" t="str">
            <v>Caldwell, Valerie</v>
          </cell>
          <cell r="F96" t="str">
            <v>Galindo, Rachel</v>
          </cell>
          <cell r="G96" t="str">
            <v>Meyers, Kate</v>
          </cell>
          <cell r="H96" t="str">
            <v>Caldwell, Larry</v>
          </cell>
          <cell r="I96" t="str">
            <v>Meyers, Kate</v>
          </cell>
          <cell r="J96" t="str">
            <v>Caldwell, Larry</v>
          </cell>
          <cell r="K96" t="str">
            <v>Meyers, Kate</v>
          </cell>
          <cell r="L96" t="str">
            <v>Favila, Kelsey</v>
          </cell>
          <cell r="M96" t="str">
            <v>Galindo, Rachel</v>
          </cell>
          <cell r="N96" t="str">
            <v>Ortegon, Omega</v>
          </cell>
          <cell r="O96" t="str">
            <v>Crouch, Thad</v>
          </cell>
          <cell r="P96" t="str">
            <v>Caldwell, Valerie</v>
          </cell>
          <cell r="Q96" t="str">
            <v>Meyers, Laura*</v>
          </cell>
          <cell r="R96" t="str">
            <v>Galindo, Rachel</v>
          </cell>
          <cell r="S96" t="str">
            <v>Polanco, Donald</v>
          </cell>
          <cell r="T96" t="str">
            <v>Acord, Deidre M.</v>
          </cell>
          <cell r="W96" t="str">
            <v>11:15-EM</v>
          </cell>
          <cell r="X96" t="str">
            <v>11:15-EM</v>
          </cell>
        </row>
        <row r="97">
          <cell r="C97" t="str">
            <v>Leone, Giacomo</v>
          </cell>
          <cell r="D97" t="str">
            <v>Ortegon, Omega</v>
          </cell>
          <cell r="E97" t="str">
            <v>Castelan, Teresa</v>
          </cell>
          <cell r="F97" t="str">
            <v>Crouch, Thad</v>
          </cell>
          <cell r="G97" t="str">
            <v>Favila, Kelsey</v>
          </cell>
          <cell r="H97" t="str">
            <v>Caldwell, Valerie</v>
          </cell>
          <cell r="I97" t="str">
            <v>Polanco, Donald</v>
          </cell>
          <cell r="J97" t="str">
            <v>Caldwell, Valerie</v>
          </cell>
          <cell r="K97" t="str">
            <v>Polanco, Donald</v>
          </cell>
          <cell r="L97" t="str">
            <v>Salazar, Idalia</v>
          </cell>
          <cell r="M97" t="str">
            <v>Meyers, Kate</v>
          </cell>
          <cell r="N97" t="str">
            <v>Bambrick, Ken</v>
          </cell>
          <cell r="O97" t="str">
            <v>Polanco, Donald</v>
          </cell>
          <cell r="P97" t="str">
            <v>Acord, Deidre M.</v>
          </cell>
          <cell r="Q97" t="str">
            <v>Salazar, Idalia</v>
          </cell>
          <cell r="R97" t="str">
            <v>Acord, Deidre M.</v>
          </cell>
          <cell r="S97" t="str">
            <v>Salazar, Idalia</v>
          </cell>
          <cell r="T97" t="str">
            <v>Bambrick, Ken</v>
          </cell>
          <cell r="W97" t="str">
            <v>11:15-EM</v>
          </cell>
          <cell r="X97" t="str">
            <v>11:15-EM</v>
          </cell>
        </row>
        <row r="98">
          <cell r="C98" t="str">
            <v>Meyers, Kate</v>
          </cell>
          <cell r="D98" t="str">
            <v>Polanco, Donald</v>
          </cell>
          <cell r="E98" t="str">
            <v>Meyers, Kate</v>
          </cell>
          <cell r="F98" t="str">
            <v>Polanco, Donald</v>
          </cell>
          <cell r="G98" t="str">
            <v>Polanco, Donald</v>
          </cell>
          <cell r="H98" t="str">
            <v>Ortegon, Omega</v>
          </cell>
          <cell r="I98" t="str">
            <v>Favila, Kelsey</v>
          </cell>
          <cell r="J98" t="str">
            <v>Castelan, Teresa</v>
          </cell>
          <cell r="K98" t="str">
            <v>Acord, Deidre M.</v>
          </cell>
          <cell r="L98" t="str">
            <v>Ortegon, Omega</v>
          </cell>
          <cell r="M98" t="str">
            <v>Favila, Kelsey</v>
          </cell>
          <cell r="N98" t="str">
            <v>Meyers, Kate</v>
          </cell>
          <cell r="O98" t="str">
            <v>Favila, Kelsey</v>
          </cell>
          <cell r="P98" t="str">
            <v>Crouch, Thad</v>
          </cell>
          <cell r="Q98" t="str">
            <v>Ortegon, Omega</v>
          </cell>
          <cell r="R98" t="str">
            <v>Bambrick, Ken</v>
          </cell>
          <cell r="S98" t="str">
            <v>Leone, Giacomo</v>
          </cell>
          <cell r="T98" t="str">
            <v>Crouch, Thad</v>
          </cell>
          <cell r="W98" t="str">
            <v>11:15-EM</v>
          </cell>
          <cell r="X98" t="str">
            <v>11:15-EM</v>
          </cell>
        </row>
        <row r="99">
          <cell r="W99" t="str">
            <v>11:15-EM</v>
          </cell>
          <cell r="X99" t="str">
            <v>11:15-EM</v>
          </cell>
        </row>
        <row r="100">
          <cell r="W100" t="str">
            <v>11:15-EM</v>
          </cell>
          <cell r="X100" t="str">
            <v>11:15-EM</v>
          </cell>
        </row>
        <row r="101">
          <cell r="W101" t="str">
            <v>11:15-EM</v>
          </cell>
          <cell r="X101" t="str">
            <v>11:15-EM</v>
          </cell>
        </row>
        <row r="102">
          <cell r="W102" t="str">
            <v>11:15-EM</v>
          </cell>
          <cell r="X102" t="str">
            <v>11:15-EM</v>
          </cell>
        </row>
        <row r="103">
          <cell r="W103" t="str">
            <v>11:15-EM</v>
          </cell>
          <cell r="X103" t="str">
            <v>11:15-EM</v>
          </cell>
        </row>
        <row r="105">
          <cell r="U105">
            <v>45998</v>
          </cell>
          <cell r="V105">
            <v>46005</v>
          </cell>
        </row>
        <row r="106">
          <cell r="B106" t="str">
            <v>Luque, Joaquin</v>
          </cell>
          <cell r="C106" t="str">
            <v>Campo, Fresvinda</v>
          </cell>
          <cell r="D106" t="str">
            <v>Saldana, Francisco</v>
          </cell>
          <cell r="E106" t="str">
            <v>Leon, Mike</v>
          </cell>
          <cell r="F106" t="str">
            <v>Garcia, Rodrigo</v>
          </cell>
          <cell r="G106" t="str">
            <v>Belman, Juan</v>
          </cell>
          <cell r="H106" t="str">
            <v>Saldana, Francisco</v>
          </cell>
          <cell r="I106" t="str">
            <v>Gonzales, Maria</v>
          </cell>
          <cell r="J106" t="str">
            <v>Torres, Cristina</v>
          </cell>
          <cell r="K106" t="str">
            <v>Luque, Joaquin</v>
          </cell>
          <cell r="L106" t="str">
            <v>Velasquez, Alex</v>
          </cell>
          <cell r="M106" t="str">
            <v>Saldana, Francisco</v>
          </cell>
          <cell r="N106" t="str">
            <v>Campo, Fresvinda</v>
          </cell>
          <cell r="O106" t="str">
            <v>Velasquez, Alex</v>
          </cell>
          <cell r="P106" t="str">
            <v>Torres, Cristina</v>
          </cell>
          <cell r="Q106" t="str">
            <v>Luque, Joaquin</v>
          </cell>
          <cell r="R106" t="str">
            <v>Velasquez, Alex</v>
          </cell>
          <cell r="S106" t="str">
            <v>Torres, Cristina</v>
          </cell>
          <cell r="T106" t="str">
            <v>Garcia, Rodrigo</v>
          </cell>
          <cell r="W106" t="str">
            <v>1:00-Lector</v>
          </cell>
          <cell r="X106" t="str">
            <v>1:00-Lector</v>
          </cell>
        </row>
        <row r="107">
          <cell r="B107" t="str">
            <v>Velasquez, Alex</v>
          </cell>
          <cell r="C107" t="str">
            <v>Delgado, Alicia</v>
          </cell>
          <cell r="D107" t="str">
            <v>Torres, Cristina</v>
          </cell>
          <cell r="E107" t="str">
            <v>Gonzales, Mariashuy</v>
          </cell>
          <cell r="F107" t="str">
            <v>Gonzales, Maria</v>
          </cell>
          <cell r="G107" t="str">
            <v>Campo, Fresvinda</v>
          </cell>
          <cell r="H107" t="str">
            <v>Delgado, Alicia</v>
          </cell>
          <cell r="I107" t="str">
            <v>Velasquez, Alex</v>
          </cell>
          <cell r="J107" t="str">
            <v>Leon, Mike</v>
          </cell>
          <cell r="K107" t="str">
            <v>Gonzales, Mariashuy</v>
          </cell>
          <cell r="L107" t="str">
            <v>Delgado, Alicia</v>
          </cell>
          <cell r="M107" t="str">
            <v>Gonzales, Maria</v>
          </cell>
          <cell r="N107" t="str">
            <v>Garcia, Rodrigo</v>
          </cell>
          <cell r="O107" t="str">
            <v>Belman, Juan</v>
          </cell>
          <cell r="P107" t="str">
            <v>Delgado, Alicia</v>
          </cell>
          <cell r="Q107" t="str">
            <v>Leon, Mike</v>
          </cell>
          <cell r="R107" t="str">
            <v>Saldana, Francisco</v>
          </cell>
          <cell r="S107" t="str">
            <v>Gonzales, Mariashuy</v>
          </cell>
          <cell r="T107" t="str">
            <v>Belman, Juan</v>
          </cell>
          <cell r="W107" t="str">
            <v>1:00-Lector</v>
          </cell>
          <cell r="X107" t="str">
            <v>1:00-Lector</v>
          </cell>
        </row>
        <row r="109">
          <cell r="B109" t="str">
            <v>Frausto, Fernando</v>
          </cell>
          <cell r="C109" t="str">
            <v>Gallegos, Angel</v>
          </cell>
          <cell r="D109" t="str">
            <v>Torres, Arlyn</v>
          </cell>
          <cell r="E109" t="str">
            <v>Ruiz, Emmanuel</v>
          </cell>
          <cell r="F109" t="str">
            <v>Saldana, Jaqueline</v>
          </cell>
          <cell r="G109" t="str">
            <v>Frausto, Fernando</v>
          </cell>
          <cell r="H109" t="str">
            <v>Gutierrez, Britany</v>
          </cell>
          <cell r="I109" t="str">
            <v>Espinosa, Allison</v>
          </cell>
          <cell r="J109" t="str">
            <v>Gallegos, Angel</v>
          </cell>
          <cell r="K109" t="str">
            <v>Torres, Arlyn</v>
          </cell>
          <cell r="L109" t="str">
            <v>Ruiz, Emmanuel</v>
          </cell>
          <cell r="M109" t="str">
            <v>Saldana, Jaqueline</v>
          </cell>
          <cell r="N109" t="str">
            <v>Frausto, Fernando</v>
          </cell>
          <cell r="O109" t="str">
            <v>Gutierrez, Britany</v>
          </cell>
          <cell r="P109" t="str">
            <v>Espinosa, Allison</v>
          </cell>
          <cell r="Q109" t="str">
            <v>Gallegos, Angel</v>
          </cell>
          <cell r="R109" t="str">
            <v>Torres, Arlyn</v>
          </cell>
          <cell r="S109" t="str">
            <v>Ruiz, Emmanuel</v>
          </cell>
          <cell r="T109" t="str">
            <v>Saldana, Jaqueline</v>
          </cell>
          <cell r="W109" t="str">
            <v>1:00-AS</v>
          </cell>
          <cell r="X109" t="str">
            <v>1:00-AS</v>
          </cell>
        </row>
        <row r="110">
          <cell r="B110" t="str">
            <v>Espinosa, Allison</v>
          </cell>
          <cell r="C110" t="str">
            <v>Gutierrez, Britany</v>
          </cell>
          <cell r="D110" t="str">
            <v>Espinosa, Allison</v>
          </cell>
          <cell r="E110" t="str">
            <v>Gallegos, Angel</v>
          </cell>
          <cell r="F110" t="str">
            <v>Torres, Arlyn</v>
          </cell>
          <cell r="G110" t="str">
            <v>Ruiz, Emmanuel</v>
          </cell>
          <cell r="H110" t="str">
            <v>Saldana, Jaqueline</v>
          </cell>
          <cell r="I110" t="str">
            <v>Frausto, Fernando</v>
          </cell>
          <cell r="J110" t="str">
            <v>Gutierrez, Britany</v>
          </cell>
          <cell r="K110" t="str">
            <v>Espinosa, Allison</v>
          </cell>
          <cell r="L110" t="str">
            <v>Gallegos, Angel</v>
          </cell>
          <cell r="M110" t="str">
            <v>Torres, Arlyn</v>
          </cell>
          <cell r="N110" t="str">
            <v>Ruiz, Emmanuel</v>
          </cell>
          <cell r="O110" t="str">
            <v>Saldana, Jaqueline</v>
          </cell>
          <cell r="P110" t="str">
            <v>Frausto, Fernando</v>
          </cell>
          <cell r="Q110" t="str">
            <v>Gutierrez, Britany</v>
          </cell>
          <cell r="R110" t="str">
            <v>Espinosa, Allison</v>
          </cell>
          <cell r="S110" t="str">
            <v>Gallegos, Angel</v>
          </cell>
          <cell r="T110" t="str">
            <v>Torres, Arlyn</v>
          </cell>
          <cell r="W110" t="str">
            <v>1:00-AS</v>
          </cell>
          <cell r="X110" t="str">
            <v>1:00-AS</v>
          </cell>
        </row>
        <row r="111">
          <cell r="B111" t="str">
            <v>Ruiz, Emmanuel</v>
          </cell>
          <cell r="C111" t="str">
            <v>Saldana, Jaqueline</v>
          </cell>
          <cell r="D111" t="str">
            <v>Frausto, Fernando</v>
          </cell>
          <cell r="E111" t="str">
            <v>Gutierrez, Britany</v>
          </cell>
          <cell r="F111" t="str">
            <v>Espinosa, Allison</v>
          </cell>
          <cell r="G111" t="str">
            <v>Gallegos, Angel</v>
          </cell>
          <cell r="H111" t="str">
            <v>Torres, Arlyn</v>
          </cell>
          <cell r="I111" t="str">
            <v>Ruiz, Emmanuel</v>
          </cell>
          <cell r="J111" t="str">
            <v>Saldana, Jaqueline</v>
          </cell>
          <cell r="K111" t="str">
            <v>Frausto, Fernando</v>
          </cell>
          <cell r="L111" t="str">
            <v>Gutierrez, Britany</v>
          </cell>
          <cell r="M111" t="str">
            <v>Espinosa, Allison</v>
          </cell>
          <cell r="N111" t="str">
            <v>Gallegos, Angel</v>
          </cell>
          <cell r="O111" t="str">
            <v>Torres, Arlyn</v>
          </cell>
          <cell r="P111" t="str">
            <v>Ruiz, Emmanuel</v>
          </cell>
          <cell r="Q111" t="str">
            <v>Saldana, Jaqueline</v>
          </cell>
          <cell r="R111" t="str">
            <v>Frausto, Fernando</v>
          </cell>
          <cell r="S111" t="str">
            <v>Gutierrez, Britany</v>
          </cell>
          <cell r="T111" t="str">
            <v>Espinosa, Allison</v>
          </cell>
          <cell r="W111" t="str">
            <v>1:00-AS</v>
          </cell>
          <cell r="X111" t="str">
            <v>1:00-AS</v>
          </cell>
        </row>
        <row r="112">
          <cell r="W112" t="str">
            <v>1:00-AS</v>
          </cell>
          <cell r="X112" t="str">
            <v>1:00-AS</v>
          </cell>
        </row>
        <row r="113">
          <cell r="W113" t="str">
            <v>1:00-AS</v>
          </cell>
          <cell r="X113" t="str">
            <v>1:00-AS</v>
          </cell>
        </row>
        <row r="115">
          <cell r="B115" t="str">
            <v>Sanchez, Maria</v>
          </cell>
          <cell r="C115" t="str">
            <v>Mata, Agueda</v>
          </cell>
          <cell r="D115" t="str">
            <v>Garcia, Claudia</v>
          </cell>
          <cell r="E115" t="str">
            <v>Mata, Agueda</v>
          </cell>
          <cell r="F115" t="str">
            <v>Garcia, Claudia</v>
          </cell>
          <cell r="G115" t="str">
            <v>Guerrero, Sara</v>
          </cell>
          <cell r="H115" t="str">
            <v>Mata, Agueda</v>
          </cell>
          <cell r="I115" t="str">
            <v>Sanchez, Maria</v>
          </cell>
          <cell r="J115" t="str">
            <v>Garcia, Claudia</v>
          </cell>
          <cell r="K115" t="str">
            <v>Belman, Juan</v>
          </cell>
          <cell r="L115" t="str">
            <v>Mata, Agueda</v>
          </cell>
          <cell r="M115" t="str">
            <v>Belman, Juan</v>
          </cell>
          <cell r="N115" t="str">
            <v>Garcia, Claudia</v>
          </cell>
          <cell r="O115" t="str">
            <v>Guerrero, Sara</v>
          </cell>
          <cell r="P115" t="str">
            <v>Mata, Agueda</v>
          </cell>
          <cell r="Q115" t="str">
            <v>Gonzales, Mariashuy</v>
          </cell>
          <cell r="R115" t="str">
            <v>Padron, Ramona</v>
          </cell>
          <cell r="S115" t="str">
            <v>Caceres Rajo, Rina</v>
          </cell>
          <cell r="T115" t="str">
            <v>Guerrero, Sara</v>
          </cell>
          <cell r="W115" t="str">
            <v>1:00-EM</v>
          </cell>
          <cell r="X115" t="str">
            <v>1:00-EM</v>
          </cell>
        </row>
        <row r="116">
          <cell r="B116" t="str">
            <v>Espinoza, Dimas</v>
          </cell>
          <cell r="C116" t="str">
            <v>Gonzales, Mariashuy</v>
          </cell>
          <cell r="D116" t="str">
            <v>Garcia, Rodrigo</v>
          </cell>
          <cell r="E116" t="str">
            <v>Belman, Juan</v>
          </cell>
          <cell r="F116" t="str">
            <v>Posada, Mayra</v>
          </cell>
          <cell r="G116" t="str">
            <v>Caceres Rajo, Rina</v>
          </cell>
          <cell r="H116" t="str">
            <v>Garcia, Claudia</v>
          </cell>
          <cell r="I116" t="str">
            <v>Belman, Juan</v>
          </cell>
          <cell r="J116" t="str">
            <v>Garcia, Rodrigo</v>
          </cell>
          <cell r="K116" t="str">
            <v>Guerrero, Sara</v>
          </cell>
          <cell r="L116" t="str">
            <v>Martinez de Sevilla, Irma</v>
          </cell>
          <cell r="M116" t="str">
            <v>Guerrero, Sara</v>
          </cell>
          <cell r="N116" t="str">
            <v>Martinez de Sevilla, Irma</v>
          </cell>
          <cell r="O116" t="str">
            <v>Caceres Rajo, Rina</v>
          </cell>
          <cell r="P116" t="str">
            <v>Padron, Ramona</v>
          </cell>
          <cell r="Q116" t="str">
            <v>Posada, Mayra</v>
          </cell>
          <cell r="R116" t="str">
            <v>Martinez de Sevilla, Irma</v>
          </cell>
          <cell r="S116" t="str">
            <v>Mata, Agueda</v>
          </cell>
          <cell r="T116" t="str">
            <v>Garcia, Claudia</v>
          </cell>
          <cell r="W116" t="str">
            <v>1:00-EM</v>
          </cell>
          <cell r="X116" t="str">
            <v>1:00-EM</v>
          </cell>
        </row>
        <row r="117">
          <cell r="B117" t="str">
            <v>Martinez de Sevilla, Irma</v>
          </cell>
          <cell r="C117" t="str">
            <v>Belman, Juan</v>
          </cell>
          <cell r="D117" t="str">
            <v>Martinez de Sevilla, Irma</v>
          </cell>
          <cell r="E117" t="str">
            <v>Guerrero, Sara</v>
          </cell>
          <cell r="F117" t="str">
            <v>Martinez de Sevilla, Irma</v>
          </cell>
          <cell r="G117" t="str">
            <v>Padron, Ramona</v>
          </cell>
          <cell r="H117" t="str">
            <v>Garcia, Rodrigo</v>
          </cell>
          <cell r="I117" t="str">
            <v>Guerrero, Sara</v>
          </cell>
          <cell r="J117" t="str">
            <v>Martinez de Sevilla, Irma</v>
          </cell>
          <cell r="K117" t="str">
            <v>Caceres Rajo, Rina</v>
          </cell>
          <cell r="L117" t="str">
            <v>Sevilla, Oscar</v>
          </cell>
          <cell r="M117" t="str">
            <v>Posada, Mayra</v>
          </cell>
          <cell r="N117" t="str">
            <v>Sevilla, Oscar</v>
          </cell>
          <cell r="O117" t="str">
            <v>Posada, Mayra</v>
          </cell>
          <cell r="P117" t="str">
            <v>Martinez de Sevilla, Irma</v>
          </cell>
          <cell r="Q117" t="str">
            <v>Belman, Juan</v>
          </cell>
          <cell r="R117" t="str">
            <v>Sevilla, Oscar</v>
          </cell>
          <cell r="S117" t="str">
            <v>Sanchez, Maria</v>
          </cell>
          <cell r="T117" t="str">
            <v>Martinez de Sevilla, Irma</v>
          </cell>
          <cell r="W117" t="str">
            <v>1:00-EM</v>
          </cell>
          <cell r="X117" t="str">
            <v>1:00-EM</v>
          </cell>
        </row>
        <row r="118">
          <cell r="B118" t="str">
            <v>Sevilla, Oscar</v>
          </cell>
          <cell r="C118" t="str">
            <v>Guerrero, Sara</v>
          </cell>
          <cell r="D118" t="str">
            <v>Sevilla, Oscar</v>
          </cell>
          <cell r="E118" t="str">
            <v>Caceres Rajo, Rina</v>
          </cell>
          <cell r="F118" t="str">
            <v>Sevilla, Oscar</v>
          </cell>
          <cell r="G118" t="str">
            <v>Gonzales, Mariashuy</v>
          </cell>
          <cell r="H118" t="str">
            <v>Posada, Mayra</v>
          </cell>
          <cell r="I118" t="str">
            <v>Caceres Rajo, Rina</v>
          </cell>
          <cell r="J118" t="str">
            <v>Sevilla, Oscar</v>
          </cell>
          <cell r="K118" t="str">
            <v>Padron, Ramona</v>
          </cell>
          <cell r="L118" t="str">
            <v>Leon, Mike</v>
          </cell>
          <cell r="M118" t="str">
            <v>Sanchez, Maria</v>
          </cell>
          <cell r="N118" t="str">
            <v>Mata, Agueda</v>
          </cell>
          <cell r="O118" t="str">
            <v>Sanchez, Maria</v>
          </cell>
          <cell r="P118" t="str">
            <v>Sevilla, Oscar</v>
          </cell>
          <cell r="Q118" t="str">
            <v>Guerrero, Sara</v>
          </cell>
          <cell r="R118" t="str">
            <v>Garcia, Claudia</v>
          </cell>
          <cell r="S118" t="str">
            <v>Posada, Mayra</v>
          </cell>
          <cell r="T118" t="str">
            <v>Sevilla, Oscar</v>
          </cell>
          <cell r="W118" t="str">
            <v>1:00-EM</v>
          </cell>
          <cell r="X118" t="str">
            <v>1:00-EM</v>
          </cell>
        </row>
        <row r="119">
          <cell r="B119" t="str">
            <v>Frausto, Rigoberto</v>
          </cell>
          <cell r="C119" t="str">
            <v>Caceres Rajo, Rina</v>
          </cell>
          <cell r="D119" t="str">
            <v>Sanchez, Maria</v>
          </cell>
          <cell r="E119" t="str">
            <v>Padron, Ramona</v>
          </cell>
          <cell r="F119" t="str">
            <v>Sanchez, Maria</v>
          </cell>
          <cell r="G119" t="str">
            <v>Leon, Mike</v>
          </cell>
          <cell r="H119" t="str">
            <v>Martinez de Sevilla, Irma</v>
          </cell>
          <cell r="I119" t="str">
            <v>Padron, Ramona</v>
          </cell>
          <cell r="J119" t="str">
            <v>Mata, Agueda</v>
          </cell>
          <cell r="K119" t="str">
            <v>Posada, Mayra</v>
          </cell>
          <cell r="L119" t="str">
            <v>Garcia, Claudia</v>
          </cell>
          <cell r="M119" t="str">
            <v>Caceres Rajo, Rina</v>
          </cell>
          <cell r="N119" t="str">
            <v>Delgado, Alicia</v>
          </cell>
          <cell r="O119" t="str">
            <v>Gonzales, Mariashuy</v>
          </cell>
          <cell r="P119" t="str">
            <v>Garcia, Claudia</v>
          </cell>
          <cell r="Q119" t="str">
            <v>Caceres Rajo, Rina</v>
          </cell>
          <cell r="R119" t="str">
            <v>Garcia, Rodrigo</v>
          </cell>
          <cell r="S119" t="str">
            <v>Belman, Juan</v>
          </cell>
          <cell r="T119" t="str">
            <v>Padron, Ramona</v>
          </cell>
          <cell r="W119" t="str">
            <v>1:00-EM</v>
          </cell>
          <cell r="X119" t="str">
            <v>1:00-EM</v>
          </cell>
        </row>
        <row r="120">
          <cell r="B120" t="str">
            <v>Martinez, Isidra</v>
          </cell>
          <cell r="C120" t="str">
            <v>Padron, Ramona</v>
          </cell>
          <cell r="D120" t="str">
            <v>Posada, Mayra</v>
          </cell>
          <cell r="E120" t="str">
            <v>Delgado, Alicia</v>
          </cell>
          <cell r="F120" t="str">
            <v>Delgado, Alicia</v>
          </cell>
          <cell r="G120" t="str">
            <v>Mata, Agueda</v>
          </cell>
          <cell r="H120" t="str">
            <v>Sevilla, Oscar</v>
          </cell>
          <cell r="I120" t="str">
            <v>Gonzales, Mariashuy</v>
          </cell>
          <cell r="J120" t="str">
            <v>Delgado, Alicia</v>
          </cell>
          <cell r="K120" t="str">
            <v>Sanchez, Maria</v>
          </cell>
          <cell r="L120" t="str">
            <v>Garcia, Rodrigo</v>
          </cell>
          <cell r="M120" t="str">
            <v>Gonzales, Mariashuy</v>
          </cell>
          <cell r="N120" t="str">
            <v>Padron, Ramona</v>
          </cell>
          <cell r="O120" t="str">
            <v>Leon, Mike</v>
          </cell>
          <cell r="P120" t="str">
            <v>Garcia, Rodrigo</v>
          </cell>
          <cell r="Q120" t="str">
            <v>Sanchez, Maria</v>
          </cell>
          <cell r="R120" t="str">
            <v>Delgado, Alicia</v>
          </cell>
          <cell r="S120" t="str">
            <v>Guerrero, Sara</v>
          </cell>
          <cell r="T120" t="str">
            <v>Posada, Mayra</v>
          </cell>
          <cell r="W120" t="str">
            <v>1:00-EM</v>
          </cell>
          <cell r="X120" t="str">
            <v>1:00-EM</v>
          </cell>
        </row>
        <row r="121">
          <cell r="W121" t="str">
            <v>1:00-CUP</v>
          </cell>
          <cell r="X121" t="str">
            <v>1:00-CUP</v>
          </cell>
        </row>
        <row r="122">
          <cell r="W122" t="str">
            <v>1:00-CUP</v>
          </cell>
          <cell r="X122" t="str">
            <v>1:00-CUP</v>
          </cell>
        </row>
        <row r="123">
          <cell r="W123" t="str">
            <v>1:00-EM</v>
          </cell>
          <cell r="X123" t="str">
            <v>1:00-CUP</v>
          </cell>
        </row>
        <row r="124">
          <cell r="W124" t="str">
            <v>1:00-EM</v>
          </cell>
          <cell r="X124" t="str">
            <v>1:00-CUP</v>
          </cell>
        </row>
        <row r="125">
          <cell r="W125" t="str">
            <v>1:00-EM</v>
          </cell>
          <cell r="X125" t="str">
            <v>1:00-CUP</v>
          </cell>
        </row>
        <row r="126">
          <cell r="W126" t="str">
            <v>1:00-EM</v>
          </cell>
          <cell r="X126" t="str">
            <v>1:00-CUP</v>
          </cell>
        </row>
        <row r="127">
          <cell r="W127" t="str">
            <v>1:00-EM</v>
          </cell>
          <cell r="X127" t="str">
            <v>1:00-CUP</v>
          </cell>
        </row>
        <row r="128">
          <cell r="W128" t="str">
            <v>1:00-EM</v>
          </cell>
          <cell r="X128" t="str">
            <v>1:00-CUP</v>
          </cell>
        </row>
        <row r="129">
          <cell r="W129" t="str">
            <v>1:00-CUP</v>
          </cell>
          <cell r="X129" t="str">
            <v>1:00-CUP</v>
          </cell>
        </row>
        <row r="130">
          <cell r="U130">
            <v>45998</v>
          </cell>
          <cell r="V130">
            <v>46005</v>
          </cell>
        </row>
        <row r="131">
          <cell r="B131" t="str">
            <v>Bardeleben, Brittany</v>
          </cell>
          <cell r="C131" t="str">
            <v>Reyes, Ellen</v>
          </cell>
          <cell r="D131" t="str">
            <v>Mahoney, Robert</v>
          </cell>
          <cell r="E131" t="str">
            <v>Alvarado, Cheryl</v>
          </cell>
          <cell r="F131" t="str">
            <v>Bardeleben, Brittany</v>
          </cell>
          <cell r="G131" t="str">
            <v>Townsend, Christopher</v>
          </cell>
          <cell r="H131" t="str">
            <v>Pascua, Jenifer</v>
          </cell>
          <cell r="I131" t="str">
            <v>Streit, Emma</v>
          </cell>
          <cell r="J131" t="str">
            <v>Mahoney, Robert</v>
          </cell>
          <cell r="K131" t="str">
            <v>Townsend, Christopher</v>
          </cell>
          <cell r="L131" t="str">
            <v>Bardeleben, Brittany</v>
          </cell>
          <cell r="M131" t="str">
            <v>Townsend, Christopher</v>
          </cell>
          <cell r="N131" t="str">
            <v>Mahoney, Robert</v>
          </cell>
          <cell r="O131" t="str">
            <v>Pascua, Jenifer</v>
          </cell>
          <cell r="P131" t="str">
            <v>Streit, Emma</v>
          </cell>
          <cell r="Q131" t="str">
            <v>Mahoney, Robert</v>
          </cell>
          <cell r="R131" t="str">
            <v>Townsend, Christopher</v>
          </cell>
          <cell r="S131" t="str">
            <v>Mahoney, Robert</v>
          </cell>
          <cell r="T131" t="str">
            <v>Bardeleben, Brittany</v>
          </cell>
          <cell r="W131" t="str">
            <v>5:00-Lector</v>
          </cell>
          <cell r="X131" t="str">
            <v>5:00-Lector</v>
          </cell>
        </row>
        <row r="132">
          <cell r="B132" t="str">
            <v>Townsend, Christopher</v>
          </cell>
          <cell r="C132" t="str">
            <v>Rockwell, Dorcas</v>
          </cell>
          <cell r="D132" t="str">
            <v>Townsend, Christopher</v>
          </cell>
          <cell r="E132" t="str">
            <v>Streit, Emma</v>
          </cell>
          <cell r="F132" t="str">
            <v>Mahoney, Robert</v>
          </cell>
          <cell r="G132" t="str">
            <v>McCutchen, Mila Rios</v>
          </cell>
          <cell r="H132" t="str">
            <v>Mahoney, Robert</v>
          </cell>
          <cell r="I132" t="str">
            <v>Townsend, Christopher</v>
          </cell>
          <cell r="J132" t="str">
            <v>Oldmixon, Douglas</v>
          </cell>
          <cell r="K132" t="str">
            <v>Gonzales, Melinda</v>
          </cell>
          <cell r="L132" t="str">
            <v>Gohmann, Tim</v>
          </cell>
          <cell r="M132" t="str">
            <v>Bradley, Mike</v>
          </cell>
          <cell r="N132" t="str">
            <v>Rockwell, Dorcas</v>
          </cell>
          <cell r="O132" t="str">
            <v>Perez, Javier</v>
          </cell>
          <cell r="P132" t="str">
            <v>Townsend, Christopher</v>
          </cell>
          <cell r="Q132" t="str">
            <v>Rockwell, Dorcas</v>
          </cell>
          <cell r="R132" t="str">
            <v>Gohmann, Tim</v>
          </cell>
          <cell r="S132" t="str">
            <v>Streit, Emma</v>
          </cell>
          <cell r="T132" t="str">
            <v>Townsend, Christopher</v>
          </cell>
          <cell r="W132" t="str">
            <v>5:00-Lector</v>
          </cell>
          <cell r="X132" t="str">
            <v>5:00-Lector</v>
          </cell>
        </row>
        <row r="134">
          <cell r="W134" t="str">
            <v>5:00-AS</v>
          </cell>
          <cell r="X134" t="str">
            <v>5:00-AS</v>
          </cell>
        </row>
        <row r="135">
          <cell r="W135" t="str">
            <v>5:00-AS</v>
          </cell>
          <cell r="X135" t="str">
            <v>5:00-AS</v>
          </cell>
        </row>
        <row r="136">
          <cell r="W136" t="str">
            <v>5:00-AS</v>
          </cell>
          <cell r="X136" t="str">
            <v>5:00-AS</v>
          </cell>
        </row>
        <row r="137">
          <cell r="W137" t="str">
            <v>5:00-AS</v>
          </cell>
          <cell r="X137" t="str">
            <v>5:00-AS</v>
          </cell>
        </row>
        <row r="138">
          <cell r="W138" t="str">
            <v>5:00-AS</v>
          </cell>
          <cell r="X138" t="str">
            <v>5:00-AS</v>
          </cell>
        </row>
        <row r="140">
          <cell r="B140" t="str">
            <v>Congdon, Katie</v>
          </cell>
          <cell r="C140" t="str">
            <v>Wilson, Yvonne</v>
          </cell>
          <cell r="D140" t="str">
            <v>Congdon, Katie</v>
          </cell>
          <cell r="E140" t="str">
            <v>Elliott, Lexie</v>
          </cell>
          <cell r="F140" t="str">
            <v>Wilson, Yvonne</v>
          </cell>
          <cell r="G140" t="str">
            <v>Congdon, Katie</v>
          </cell>
          <cell r="H140" t="str">
            <v>Hunter, Laura*</v>
          </cell>
          <cell r="I140" t="str">
            <v>Elliott, Lexie</v>
          </cell>
          <cell r="J140" t="str">
            <v>DeWitt, Deborah</v>
          </cell>
          <cell r="K140" t="str">
            <v>Wilson, Yvonne</v>
          </cell>
          <cell r="L140" t="str">
            <v>Hunter, Laura*</v>
          </cell>
          <cell r="M140" t="str">
            <v>Wilson, Yvonne</v>
          </cell>
          <cell r="N140" t="str">
            <v>Hunter, Laura*</v>
          </cell>
          <cell r="O140" t="str">
            <v>Wilson, Yvonne</v>
          </cell>
          <cell r="P140" t="str">
            <v>Congdon, Katie</v>
          </cell>
          <cell r="Q140" t="str">
            <v>Hunter, Laura*</v>
          </cell>
          <cell r="R140" t="str">
            <v>Wilson, Yvonne</v>
          </cell>
          <cell r="S140" t="str">
            <v>Elliott, Lexie</v>
          </cell>
          <cell r="T140" t="str">
            <v>Wilson, Yvonne</v>
          </cell>
          <cell r="W140" t="str">
            <v>5:00-EM</v>
          </cell>
          <cell r="X140" t="str">
            <v>5:00-EM</v>
          </cell>
        </row>
        <row r="141">
          <cell r="B141" t="str">
            <v>Muras, Matt</v>
          </cell>
          <cell r="C141" t="str">
            <v>Elliott, Lexie</v>
          </cell>
          <cell r="D141" t="str">
            <v>DeWitt, Deborah</v>
          </cell>
          <cell r="E141" t="str">
            <v>Rockwell, Dorcas</v>
          </cell>
          <cell r="F141" t="str">
            <v>DeWitt, Deborah</v>
          </cell>
          <cell r="G141" t="str">
            <v>Elliott, Lexie</v>
          </cell>
          <cell r="H141" t="str">
            <v>Wilson, Yvonne</v>
          </cell>
          <cell r="I141" t="str">
            <v>Gonzales, Melinda</v>
          </cell>
          <cell r="J141" t="str">
            <v>Congdon, Katie</v>
          </cell>
          <cell r="K141" t="str">
            <v>Elliott, Lexie</v>
          </cell>
          <cell r="L141" t="str">
            <v>Congdon, Katie</v>
          </cell>
          <cell r="M141" t="str">
            <v>Elliott, Lexie</v>
          </cell>
          <cell r="N141" t="str">
            <v>Congdon, Katie</v>
          </cell>
          <cell r="O141" t="str">
            <v>Elliott, Lexie</v>
          </cell>
          <cell r="P141" t="str">
            <v>Rockwell, Dorcas</v>
          </cell>
          <cell r="Q141" t="str">
            <v>DeWitt, Deborah</v>
          </cell>
          <cell r="R141" t="str">
            <v>Bardeleben, Brittany</v>
          </cell>
          <cell r="S141" t="str">
            <v>DeWitt, Deborah</v>
          </cell>
          <cell r="T141" t="str">
            <v>Rockwell, Dorcas</v>
          </cell>
          <cell r="W141" t="str">
            <v>5:00-EM</v>
          </cell>
          <cell r="X141" t="str">
            <v>5:00-EM</v>
          </cell>
        </row>
        <row r="142">
          <cell r="B142" t="str">
            <v>Torres, Betty A.</v>
          </cell>
          <cell r="D142" t="str">
            <v>Bardeleben, Brittany</v>
          </cell>
          <cell r="E142" t="str">
            <v>Muras, Matt</v>
          </cell>
          <cell r="F142" t="str">
            <v>Mirshak, Michelle</v>
          </cell>
          <cell r="G142" t="str">
            <v>Rockwell, Dorcas</v>
          </cell>
          <cell r="H142" t="str">
            <v>DeWitt, Deborah</v>
          </cell>
          <cell r="I142" t="str">
            <v>Rockwell, Dorcas</v>
          </cell>
          <cell r="K142" t="str">
            <v>Rockwell, Dorcas</v>
          </cell>
          <cell r="L142" t="str">
            <v>DeWitt, Deborah</v>
          </cell>
          <cell r="N142" t="str">
            <v>DeWitt, Deborah</v>
          </cell>
          <cell r="O142" t="str">
            <v>Gonzales, Melinda</v>
          </cell>
          <cell r="P142" t="str">
            <v>Mirshak, Michelle</v>
          </cell>
          <cell r="Q142" t="str">
            <v>Elliott, Lexie</v>
          </cell>
          <cell r="R142" t="str">
            <v>Congdon, Katie</v>
          </cell>
          <cell r="T142" t="str">
            <v>Gonzales, Melinda</v>
          </cell>
          <cell r="W142" t="str">
            <v>5:00-EM</v>
          </cell>
          <cell r="X142" t="str">
            <v>5:00-EM</v>
          </cell>
        </row>
        <row r="143">
          <cell r="B143" t="str">
            <v>Leasure, Sarah</v>
          </cell>
          <cell r="H143" t="str">
            <v>Bardeleben, Brittany</v>
          </cell>
          <cell r="K143" t="str">
            <v>Muras, Matt</v>
          </cell>
          <cell r="L143" t="str">
            <v>Mirshak, Michelle</v>
          </cell>
          <cell r="N143" t="str">
            <v>Bardeleben, Brittany</v>
          </cell>
          <cell r="P143" t="str">
            <v>Bardeleben, Brittany</v>
          </cell>
          <cell r="T143" t="str">
            <v>Muras, Matt</v>
          </cell>
          <cell r="W143" t="str">
            <v>5:00-EM</v>
          </cell>
          <cell r="X143" t="str">
            <v>5:00-EM</v>
          </cell>
        </row>
        <row r="144">
          <cell r="T144" t="str">
            <v>Congdon, Katie</v>
          </cell>
          <cell r="W144" t="str">
            <v>5:00-EM</v>
          </cell>
          <cell r="X144" t="str">
            <v>5:00-EM</v>
          </cell>
        </row>
        <row r="145">
          <cell r="W145" t="str">
            <v>5:00-EM</v>
          </cell>
          <cell r="X145" t="str">
            <v>5:00-EM</v>
          </cell>
        </row>
        <row r="146">
          <cell r="W146" t="str">
            <v>5:00-EM</v>
          </cell>
          <cell r="X146" t="str">
            <v>5:00-EM</v>
          </cell>
        </row>
        <row r="147">
          <cell r="W147" t="str">
            <v>5:00-EM</v>
          </cell>
          <cell r="X147" t="str">
            <v>5:00-EM</v>
          </cell>
        </row>
        <row r="148">
          <cell r="W148" t="str">
            <v>5:00-EM</v>
          </cell>
          <cell r="X148" t="str">
            <v>5:00-EM</v>
          </cell>
        </row>
        <row r="149">
          <cell r="W149" t="str">
            <v>5:00-EM</v>
          </cell>
          <cell r="X149" t="str">
            <v>5:00-EM</v>
          </cell>
        </row>
        <row r="150">
          <cell r="W150" t="str">
            <v>5:00-EM</v>
          </cell>
          <cell r="X150" t="str">
            <v>5:00-EM</v>
          </cell>
        </row>
        <row r="151">
          <cell r="W151" t="str">
            <v>5:00-EM</v>
          </cell>
          <cell r="X151" t="str">
            <v>5:00-EM</v>
          </cell>
        </row>
        <row r="152">
          <cell r="W152" t="str">
            <v>5:00-EM</v>
          </cell>
          <cell r="X152" t="str">
            <v>5:00-EM</v>
          </cell>
        </row>
        <row r="153">
          <cell r="W153" t="str">
            <v>5:00-EM</v>
          </cell>
          <cell r="X153" t="str">
            <v>5:00-EM</v>
          </cell>
        </row>
        <row r="154">
          <cell r="W154" t="str">
            <v>5:00-EM</v>
          </cell>
          <cell r="X154" t="str">
            <v>5:00-EM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C"/>
      <sheetName val="Greeters"/>
      <sheetName val="Former Greeters"/>
      <sheetName val="LECTORS"/>
      <sheetName val="ALTAR"/>
      <sheetName val="EM"/>
      <sheetName val="Former AS"/>
      <sheetName val="Sheet1"/>
      <sheetName val="Sheet2"/>
      <sheetName val="EIM check"/>
      <sheetName val="FormerLectors"/>
      <sheetName val="FormerEM"/>
      <sheetName val="NeedEIM"/>
      <sheetName val="EIM-2021-10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Name</v>
          </cell>
          <cell r="E1" t="str">
            <v>Pref</v>
          </cell>
          <cell r="F1" t="str">
            <v>cup?</v>
          </cell>
          <cell r="G1" t="str">
            <v>EIM?</v>
          </cell>
          <cell r="H1" t="str">
            <v>Other Ministries</v>
          </cell>
          <cell r="I1" t="str">
            <v>Scheduling Notes</v>
          </cell>
          <cell r="J1" t="str">
            <v>temporary scheduling notes</v>
          </cell>
          <cell r="K1" t="str">
            <v>Fname/Lname</v>
          </cell>
          <cell r="L1" t="str">
            <v xml:space="preserve"> Birthdate</v>
          </cell>
          <cell r="M1" t="str">
            <v>Address</v>
          </cell>
          <cell r="N1" t="str">
            <v>CITY/ZIP</v>
          </cell>
          <cell r="O1" t="str">
            <v>EMAIL</v>
          </cell>
          <cell r="P1" t="str">
            <v>Phone</v>
          </cell>
          <cell r="AK1" t="str">
            <v>special Notes</v>
          </cell>
          <cell r="AN1" t="str">
            <v>Historical notes</v>
          </cell>
        </row>
        <row r="2">
          <cell r="D2" t="str">
            <v>Aceves, Mateo</v>
          </cell>
          <cell r="E2" t="str">
            <v>Vg,</v>
          </cell>
          <cell r="G2" t="str">
            <v>teen</v>
          </cell>
          <cell r="K2" t="str">
            <v>Mateo Aceves*</v>
          </cell>
          <cell r="O2" t="str">
            <v>mateoaceves678@gmail.com</v>
          </cell>
          <cell r="P2" t="str">
            <v>512-291-0165</v>
          </cell>
          <cell r="AK2">
            <v>0</v>
          </cell>
          <cell r="AN2" t="str">
            <v>AS.  Now a senior.</v>
          </cell>
        </row>
        <row r="3">
          <cell r="D3" t="str">
            <v>Aceves, Veronica</v>
          </cell>
          <cell r="E3" t="str">
            <v>Vg</v>
          </cell>
          <cell r="F3"/>
          <cell r="G3" t="str">
            <v>Expires 2027/06</v>
          </cell>
          <cell r="J3" t="str">
            <v/>
          </cell>
          <cell r="K3" t="str">
            <v>Veronica Aceves</v>
          </cell>
          <cell r="M3" t="str">
            <v>4320 Companeros Way</v>
          </cell>
          <cell r="N3" t="str">
            <v>Austin, TX  78749</v>
          </cell>
          <cell r="O3" t="str">
            <v>dvace@sbcglobal.net</v>
          </cell>
          <cell r="P3" t="str">
            <v>512-291-0165</v>
          </cell>
          <cell r="AK3">
            <v>0</v>
          </cell>
        </row>
        <row r="4">
          <cell r="D4" t="str">
            <v>Acord, Deidre M.</v>
          </cell>
          <cell r="E4" t="str">
            <v>11:15,</v>
          </cell>
          <cell r="F4"/>
          <cell r="G4" t="str">
            <v>Expires 2028/02</v>
          </cell>
          <cell r="J4" t="str">
            <v/>
          </cell>
          <cell r="K4" t="str">
            <v>Deidre Acord</v>
          </cell>
          <cell r="L4" t="str">
            <v>Serves occassionally</v>
          </cell>
          <cell r="M4" t="str">
            <v>4809 Pawnee Pathway</v>
          </cell>
          <cell r="N4" t="str">
            <v>Austin, Tx</v>
          </cell>
          <cell r="O4" t="str">
            <v>dacord@poweredbyprisma.com</v>
          </cell>
          <cell r="P4" t="str">
            <v>512-560-3479</v>
          </cell>
          <cell r="AK4">
            <v>0</v>
          </cell>
        </row>
        <row r="5">
          <cell r="D5" t="str">
            <v>Alpuche, Carlos</v>
          </cell>
          <cell r="E5" t="str">
            <v>1,</v>
          </cell>
          <cell r="F5"/>
          <cell r="G5" t="str">
            <v>Expires 2025/06</v>
          </cell>
          <cell r="I5" t="str">
            <v>1 Schedule with wife Rina Caceres and daughter Emily Alpuche</v>
          </cell>
          <cell r="J5" t="str">
            <v/>
          </cell>
          <cell r="K5" t="str">
            <v>Carlos Alpuche</v>
          </cell>
          <cell r="M5" t="str">
            <v>7801 Amanda Ellis Way</v>
          </cell>
          <cell r="N5" t="str">
            <v>Austin, Tx 78749</v>
          </cell>
          <cell r="O5" t="str">
            <v>alpcar@yahoo.com</v>
          </cell>
          <cell r="P5" t="str">
            <v>512-300-9001</v>
          </cell>
          <cell r="AK5" t="str">
            <v>1 Schedule with wife Rina Caceres and daughter Emily Alpuche</v>
          </cell>
        </row>
        <row r="6">
          <cell r="D6" t="str">
            <v>Avalos, Deanna</v>
          </cell>
          <cell r="E6" t="str">
            <v>9:30,</v>
          </cell>
          <cell r="F6"/>
          <cell r="G6" t="str">
            <v>Expires 2028/02</v>
          </cell>
          <cell r="H6"/>
          <cell r="I6"/>
          <cell r="J6"/>
          <cell r="K6" t="str">
            <v>Deanna Avalos</v>
          </cell>
          <cell r="L6"/>
          <cell r="M6"/>
          <cell r="N6"/>
          <cell r="O6" t="str">
            <v>djavalos686@yahoo.com</v>
          </cell>
          <cell r="P6" t="str">
            <v>512-709-2498</v>
          </cell>
          <cell r="AK6">
            <v>0</v>
          </cell>
          <cell r="AN6"/>
        </row>
        <row r="7">
          <cell r="D7" t="str">
            <v>Bambrick, Ken</v>
          </cell>
          <cell r="E7" t="str">
            <v>11:15, 9:30</v>
          </cell>
          <cell r="F7" t="str">
            <v>cup</v>
          </cell>
          <cell r="G7" t="str">
            <v>Expires 2028/11</v>
          </cell>
          <cell r="H7" t="str">
            <v>LEC SAC</v>
          </cell>
          <cell r="K7" t="str">
            <v>Ken Bambrick</v>
          </cell>
          <cell r="M7" t="str">
            <v>5308 Apple Orchard Ln.</v>
          </cell>
          <cell r="N7" t="str">
            <v>Austin, Tx 78744</v>
          </cell>
          <cell r="O7" t="str">
            <v>kbam865@yahoo.com</v>
          </cell>
          <cell r="P7" t="str">
            <v>951-367-9518</v>
          </cell>
          <cell r="AK7">
            <v>0</v>
          </cell>
        </row>
        <row r="8">
          <cell r="D8" t="str">
            <v>Bardeleben, Brittany</v>
          </cell>
          <cell r="E8" t="str">
            <v>5, 9:30</v>
          </cell>
          <cell r="F8"/>
          <cell r="G8" t="str">
            <v>Expires 2028/03</v>
          </cell>
          <cell r="H8" t="str">
            <v>LEC</v>
          </cell>
          <cell r="I8"/>
          <cell r="J8" t="str">
            <v/>
          </cell>
          <cell r="K8" t="str">
            <v>Brittany Bardeleben</v>
          </cell>
          <cell r="L8"/>
          <cell r="M8" t="str">
            <v>3504 Colmenero Cr.</v>
          </cell>
          <cell r="N8" t="str">
            <v>Austin, TX 78741-1806</v>
          </cell>
          <cell r="O8" t="str">
            <v>bratcarter93@hotmail.com</v>
          </cell>
          <cell r="P8" t="str">
            <v>512-779-9683</v>
          </cell>
          <cell r="AK8">
            <v>0</v>
          </cell>
          <cell r="AN8" t="str">
            <v>(formerly Brittany Mueller)</v>
          </cell>
        </row>
        <row r="9">
          <cell r="D9" t="str">
            <v>Bartz, Diana</v>
          </cell>
          <cell r="E9" t="str">
            <v>7:30,</v>
          </cell>
          <cell r="F9"/>
          <cell r="G9" t="str">
            <v>Expires 2025/05</v>
          </cell>
          <cell r="K9" t="str">
            <v>Diana Bartz</v>
          </cell>
          <cell r="M9" t="str">
            <v>1601 E. Slaughter Ln Lot #168</v>
          </cell>
          <cell r="N9" t="str">
            <v>Austin, TX 78747</v>
          </cell>
          <cell r="O9" t="str">
            <v>dbartz@progressive.com bsheen1@live.com</v>
          </cell>
          <cell r="P9" t="str">
            <v>512-504-9792</v>
          </cell>
          <cell r="AK9">
            <v>0</v>
          </cell>
          <cell r="AN9" t="str">
            <v>B only, Schedule separate from spouse.  Schedule with Alicia, Stephanie and Michael Bartz/AS</v>
          </cell>
        </row>
        <row r="10">
          <cell r="D10" t="str">
            <v>Belman, Juan</v>
          </cell>
          <cell r="E10" t="str">
            <v>1,</v>
          </cell>
          <cell r="G10" t="str">
            <v>Expires 2026/02</v>
          </cell>
          <cell r="I10" t="str">
            <v>2 Schedule with wife, Sara Guerrero</v>
          </cell>
          <cell r="K10" t="str">
            <v>Juan Belman</v>
          </cell>
          <cell r="O10" t="str">
            <v>jbelmannavarro@gmail.com</v>
          </cell>
          <cell r="P10" t="str">
            <v>512-573-3993</v>
          </cell>
          <cell r="AK10" t="str">
            <v>2 Schedule with wife, Sara Guerrero</v>
          </cell>
        </row>
        <row r="11">
          <cell r="D11" t="str">
            <v>Brotherman, Geralyn</v>
          </cell>
          <cell r="E11" t="str">
            <v>9:30,</v>
          </cell>
          <cell r="F11"/>
          <cell r="G11" t="str">
            <v>Expires 2027/01</v>
          </cell>
          <cell r="H11" t="str">
            <v>LEC</v>
          </cell>
          <cell r="I11"/>
          <cell r="J11" t="str">
            <v/>
          </cell>
          <cell r="K11" t="str">
            <v>Geralyn Brotherman</v>
          </cell>
          <cell r="L11"/>
          <cell r="M11" t="str">
            <v>8100 Pinto Path</v>
          </cell>
          <cell r="N11" t="str">
            <v>Austin, TX  78736</v>
          </cell>
          <cell r="O11" t="str">
            <v>geralynbrotherman@gmail.com</v>
          </cell>
          <cell r="P11" t="str">
            <v>512-517-0555</v>
          </cell>
          <cell r="AK11">
            <v>0</v>
          </cell>
        </row>
        <row r="12">
          <cell r="D12" t="str">
            <v>Caceres Rajo, Rina</v>
          </cell>
          <cell r="E12" t="str">
            <v>1,</v>
          </cell>
          <cell r="F12" t="str">
            <v>cup</v>
          </cell>
          <cell r="G12" t="str">
            <v>Expires 2027/01</v>
          </cell>
          <cell r="I12" t="str">
            <v>1 Schedule with husband, Carlos Alpuche and daughter Emily Alpuche</v>
          </cell>
          <cell r="J12" t="str">
            <v/>
          </cell>
          <cell r="K12" t="str">
            <v>Rina Caceres Rajo</v>
          </cell>
          <cell r="M12" t="str">
            <v>7401 Amanda Ellis Way</v>
          </cell>
          <cell r="N12" t="str">
            <v>Austin, Tx 78749</v>
          </cell>
          <cell r="O12" t="str">
            <v>rinnacace@yahoo.com</v>
          </cell>
          <cell r="P12" t="str">
            <v>512-905-4250</v>
          </cell>
          <cell r="AK12" t="str">
            <v>1 Schedule with husband, Carlos Alpuche and daughter Emily Alpuche</v>
          </cell>
        </row>
        <row r="13">
          <cell r="D13" t="str">
            <v>Caldwell, Larry</v>
          </cell>
          <cell r="E13" t="str">
            <v>11:15,</v>
          </cell>
          <cell r="F13"/>
          <cell r="G13" t="str">
            <v>Expires 2026/04</v>
          </cell>
          <cell r="I13" t="str">
            <v>with wife Valerie</v>
          </cell>
          <cell r="J13" t="str">
            <v/>
          </cell>
          <cell r="K13" t="str">
            <v>Larry Caldwell</v>
          </cell>
          <cell r="M13" t="str">
            <v>4712 Cap Rock Dr.</v>
          </cell>
          <cell r="N13" t="str">
            <v>Austin, TX 78735</v>
          </cell>
          <cell r="O13" t="str">
            <v>Lcaldwell002@austin.rr.com</v>
          </cell>
          <cell r="P13" t="str">
            <v>512-892-3770</v>
          </cell>
          <cell r="AK13" t="str">
            <v>with wife Valerie</v>
          </cell>
        </row>
        <row r="14">
          <cell r="D14" t="str">
            <v>Caldwell, Valerie</v>
          </cell>
          <cell r="E14" t="str">
            <v>11:15,</v>
          </cell>
          <cell r="F14"/>
          <cell r="G14" t="str">
            <v>Expires 2026/04</v>
          </cell>
          <cell r="I14" t="str">
            <v>with Larry Caldwell on schedule</v>
          </cell>
          <cell r="J14" t="str">
            <v/>
          </cell>
          <cell r="K14" t="str">
            <v>Valerie Caldwell</v>
          </cell>
          <cell r="M14" t="str">
            <v>4712 Cap Rock Dr.</v>
          </cell>
          <cell r="N14" t="str">
            <v>Austin, TX 78735</v>
          </cell>
          <cell r="O14" t="str">
            <v>val.caldwell@yahoo.com  vcaldwell@eanesisd.net (added to list by valerie but not used since 2009)</v>
          </cell>
          <cell r="P14" t="str">
            <v>512-892-3770</v>
          </cell>
          <cell r="AK14" t="str">
            <v>with Larry Caldwell on schedule</v>
          </cell>
        </row>
        <row r="15">
          <cell r="D15" t="str">
            <v>Carmona, Suguey</v>
          </cell>
          <cell r="E15" t="str">
            <v>9:30,</v>
          </cell>
          <cell r="F15" t="str">
            <v>need to email</v>
          </cell>
          <cell r="G15" t="str">
            <v>Expires 2026/08</v>
          </cell>
          <cell r="J15" t="str">
            <v>info is from Irma via text on 5/18/2024</v>
          </cell>
          <cell r="K15" t="str">
            <v>Suguey Carmona</v>
          </cell>
          <cell r="O15" t="str">
            <v>s.carmona2023@gmail.com</v>
          </cell>
          <cell r="P15" t="str">
            <v>512-317-4553</v>
          </cell>
          <cell r="AK15">
            <v>0</v>
          </cell>
        </row>
        <row r="16">
          <cell r="D16" t="str">
            <v>Cartwright, Jim</v>
          </cell>
          <cell r="E16" t="str">
            <v>9:30,</v>
          </cell>
          <cell r="F16"/>
          <cell r="G16" t="str">
            <v>Expires 2027/07</v>
          </cell>
          <cell r="H16" t="str">
            <v>LEC SAC</v>
          </cell>
          <cell r="I16" t="str">
            <v>1 with wife Benilde  on schedule</v>
          </cell>
          <cell r="J16" t="str">
            <v/>
          </cell>
          <cell r="K16" t="str">
            <v>Jim Cartwright</v>
          </cell>
          <cell r="L16"/>
          <cell r="M16" t="str">
            <v>8906 Butler Circle</v>
          </cell>
          <cell r="N16" t="str">
            <v>Austin, TX 78737</v>
          </cell>
          <cell r="O16" t="str">
            <v>jim-cartwright@sbcglobal.net</v>
          </cell>
          <cell r="P16" t="str">
            <v>512-736-9189</v>
          </cell>
          <cell r="AK16" t="str">
            <v>1 with wife Benilde  on schedule</v>
          </cell>
        </row>
        <row r="17">
          <cell r="D17" t="str">
            <v>Castelan, Teresa</v>
          </cell>
          <cell r="E17" t="str">
            <v>11:15,</v>
          </cell>
          <cell r="G17" t="str">
            <v>Expires 2026/01</v>
          </cell>
          <cell r="I17" t="str">
            <v>Schedule with (AS) daughters Castelan) and husband Javier Castelan</v>
          </cell>
          <cell r="J17" t="str">
            <v>maiden name is Theresa Martinez</v>
          </cell>
          <cell r="K17" t="str">
            <v>Teresa Castelan</v>
          </cell>
          <cell r="M17" t="str">
            <v>175 Triangle Acres</v>
          </cell>
          <cell r="N17" t="str">
            <v>Cedar Creek, TX 78012</v>
          </cell>
          <cell r="O17" t="str">
            <v>tcastelan84@gmail.com</v>
          </cell>
          <cell r="P17" t="str">
            <v>512-228-0425</v>
          </cell>
          <cell r="AK17" t="str">
            <v>Schedule with (AS) daughters Castelan) and husband Javier Castelan</v>
          </cell>
        </row>
        <row r="18">
          <cell r="D18" t="str">
            <v>Cervantes, Beatris</v>
          </cell>
          <cell r="E18" t="str">
            <v>9:30,</v>
          </cell>
          <cell r="F18"/>
          <cell r="G18" t="str">
            <v>Expires 2025/02</v>
          </cell>
          <cell r="K18" t="str">
            <v>Beatris Cervantes</v>
          </cell>
          <cell r="M18" t="str">
            <v>4802 Cottonwood St</v>
          </cell>
          <cell r="N18" t="str">
            <v>Austin, Tx 787</v>
          </cell>
          <cell r="O18" t="str">
            <v>beatrismcervantes@yahoo.com</v>
          </cell>
          <cell r="P18" t="str">
            <v>512-596-8830</v>
          </cell>
          <cell r="AK18">
            <v>0</v>
          </cell>
        </row>
        <row r="19">
          <cell r="D19" t="str">
            <v>Chavez, Dolores</v>
          </cell>
          <cell r="E19" t="str">
            <v>5, 7:30, 9:30, 11:15,</v>
          </cell>
          <cell r="F19" t="str">
            <v>cup</v>
          </cell>
          <cell r="G19" t="str">
            <v>Expires 2025/11</v>
          </cell>
          <cell r="J19"/>
          <cell r="K19" t="str">
            <v>Dolores Chavez</v>
          </cell>
          <cell r="M19" t="str">
            <v>14907 Chamberlain Ct</v>
          </cell>
          <cell r="N19" t="str">
            <v>Austin, TX 78724</v>
          </cell>
          <cell r="O19" t="str">
            <v>dpmc51@att.net</v>
          </cell>
          <cell r="P19" t="str">
            <v>512-294-1823</v>
          </cell>
          <cell r="AK19">
            <v>0</v>
          </cell>
        </row>
        <row r="20">
          <cell r="D20" t="str">
            <v>Congdon, Katie</v>
          </cell>
          <cell r="E20" t="str">
            <v>5,</v>
          </cell>
          <cell r="F20"/>
          <cell r="G20" t="str">
            <v>Expires 2027/09</v>
          </cell>
          <cell r="K20" t="str">
            <v>Katie Congdon</v>
          </cell>
          <cell r="M20" t="str">
            <v xml:space="preserve"> 201 Wylie Kuykendall Rd, Kyle, Texas 78640</v>
          </cell>
          <cell r="N20">
            <v>78640</v>
          </cell>
          <cell r="O20" t="str">
            <v>katieanncongdon@gmail.com</v>
          </cell>
          <cell r="P20" t="str">
            <v>512-921-1116</v>
          </cell>
          <cell r="AK20">
            <v>0</v>
          </cell>
        </row>
        <row r="21">
          <cell r="D21" t="str">
            <v>Cooper, Montana</v>
          </cell>
          <cell r="E21" t="str">
            <v>9:30,</v>
          </cell>
          <cell r="F21"/>
          <cell r="G21" t="str">
            <v>Expires 2026/11</v>
          </cell>
          <cell r="K21" t="str">
            <v>Montana Cooper</v>
          </cell>
          <cell r="L21" t="str">
            <v>email valid 2023/02</v>
          </cell>
          <cell r="M21" t="str">
            <v>10902 Preston Trails Dr.</v>
          </cell>
          <cell r="N21" t="str">
            <v>Austin, Tx 787</v>
          </cell>
          <cell r="O21" t="str">
            <v>montanamacias@gmail.com</v>
          </cell>
          <cell r="P21" t="str">
            <v>512-934-7550</v>
          </cell>
          <cell r="AK21">
            <v>0</v>
          </cell>
        </row>
        <row r="22">
          <cell r="D22" t="str">
            <v>Crouch, Thad</v>
          </cell>
          <cell r="E22" t="str">
            <v>11:15, 9:30,</v>
          </cell>
          <cell r="F22" t="str">
            <v>cup</v>
          </cell>
          <cell r="G22" t="str">
            <v>Expires 2026/01</v>
          </cell>
          <cell r="H22" t="str">
            <v>LEC</v>
          </cell>
          <cell r="K22" t="str">
            <v>Thad Crouch</v>
          </cell>
          <cell r="M22" t="str">
            <v>1712 E. Riverside Dr. #180</v>
          </cell>
          <cell r="N22" t="str">
            <v>Austin, Tx</v>
          </cell>
          <cell r="O22" t="str">
            <v>thadcrouch@gmail.com</v>
          </cell>
          <cell r="P22" t="str">
            <v>512-971-5691</v>
          </cell>
          <cell r="AK22">
            <v>0</v>
          </cell>
        </row>
        <row r="23">
          <cell r="D23" t="str">
            <v>Dailey, Kelly</v>
          </cell>
          <cell r="E23" t="str">
            <v>Vg</v>
          </cell>
          <cell r="F23" t="str">
            <v>cup</v>
          </cell>
          <cell r="G23" t="str">
            <v>Expires 2027/02</v>
          </cell>
          <cell r="J23" t="str">
            <v/>
          </cell>
          <cell r="K23" t="str">
            <v>Kelly Dailey</v>
          </cell>
          <cell r="L23"/>
          <cell r="M23" t="str">
            <v>12109 Bryony Dr.</v>
          </cell>
          <cell r="N23"/>
          <cell r="O23" t="str">
            <v>kellyddailey@att.net</v>
          </cell>
          <cell r="P23" t="str">
            <v>512-288-6295
512-922-2147</v>
          </cell>
          <cell r="AK23">
            <v>0</v>
          </cell>
          <cell r="AN23" t="str">
            <v>Back 2017-08
Moved to Colorado 8-2016. Full Training 2014-08.</v>
          </cell>
        </row>
        <row r="24">
          <cell r="D24" t="str">
            <v>Dailey, Patrick Regan</v>
          </cell>
          <cell r="E24" t="str">
            <v>Vg</v>
          </cell>
          <cell r="F24" t="str">
            <v>cup</v>
          </cell>
          <cell r="G24" t="str">
            <v>Expires 2027/02</v>
          </cell>
          <cell r="J24" t="str">
            <v/>
          </cell>
          <cell r="K24" t="str">
            <v>Patrick Regan Dailey</v>
          </cell>
          <cell r="L24"/>
          <cell r="M24" t="str">
            <v>12109 Bryony Dr.</v>
          </cell>
          <cell r="N24"/>
          <cell r="O24" t="str">
            <v>regandailey@att.net</v>
          </cell>
          <cell r="P24" t="str">
            <v>512-288-6295
512-914-1836</v>
          </cell>
          <cell r="AK24">
            <v>0</v>
          </cell>
          <cell r="AN24" t="str">
            <v xml:space="preserve">Back 2017-08
Moved to Colorado 8-2016. Full Training 2014-08.  </v>
          </cell>
        </row>
        <row r="25">
          <cell r="D25" t="str">
            <v>de la Teja, Maggie</v>
          </cell>
          <cell r="E25" t="str">
            <v>11:15,</v>
          </cell>
          <cell r="F25"/>
          <cell r="G25" t="str">
            <v>Expires 2028/01</v>
          </cell>
          <cell r="I25" t="str">
            <v>2019-04 Once a month only</v>
          </cell>
          <cell r="K25" t="str">
            <v>Maggie de la Teja</v>
          </cell>
          <cell r="M25" t="str">
            <v>2405 Toulouse Dr.</v>
          </cell>
          <cell r="N25" t="str">
            <v>Austin, TX 78748</v>
          </cell>
          <cell r="O25" t="str">
            <v>magdalena.delateja@gmail.com</v>
          </cell>
          <cell r="P25" t="str">
            <v>512-282-6936</v>
          </cell>
          <cell r="AK25" t="str">
            <v>2019-04 Once a month only</v>
          </cell>
          <cell r="AN25" t="str">
            <v>Refreshed training but cup only since lives far and schedule is unpredictable 2013-08. Moved 2009</v>
          </cell>
        </row>
        <row r="26">
          <cell r="D26" t="str">
            <v>Delgado, Alicia</v>
          </cell>
          <cell r="E26" t="str">
            <v>1,</v>
          </cell>
          <cell r="F26" t="str">
            <v>cup</v>
          </cell>
          <cell r="G26" t="str">
            <v>Expires 2028/02</v>
          </cell>
          <cell r="H26" t="str">
            <v>LEC SAC CAT</v>
          </cell>
          <cell r="K26" t="str">
            <v>Alicia Delgado</v>
          </cell>
          <cell r="M26" t="str">
            <v>8015 Bannock Dr</v>
          </cell>
          <cell r="N26" t="str">
            <v>Austin TX  78745</v>
          </cell>
          <cell r="O26" t="str">
            <v>aliciadelgadocr@gmail.com</v>
          </cell>
          <cell r="P26" t="str">
            <v>737-703-7783</v>
          </cell>
          <cell r="AK26">
            <v>0</v>
          </cell>
        </row>
        <row r="27">
          <cell r="D27" t="str">
            <v>DeWitt, Deborah</v>
          </cell>
          <cell r="E27" t="str">
            <v>5,</v>
          </cell>
          <cell r="F27"/>
          <cell r="G27" t="str">
            <v>Expires 2026/03</v>
          </cell>
          <cell r="J27" t="str">
            <v/>
          </cell>
          <cell r="K27" t="str">
            <v>Deborah DeWitt</v>
          </cell>
          <cell r="M27" t="str">
            <v>5404 Harvest Lane</v>
          </cell>
          <cell r="N27" t="str">
            <v>Austin, Tx 78745</v>
          </cell>
          <cell r="O27" t="str">
            <v>chezdewitt@gmail.com</v>
          </cell>
          <cell r="P27" t="str">
            <v>512-771-9307</v>
          </cell>
          <cell r="AK27">
            <v>0</v>
          </cell>
        </row>
        <row r="28">
          <cell r="D28" t="str">
            <v>Elliott, Lexie</v>
          </cell>
          <cell r="E28" t="str">
            <v>5,</v>
          </cell>
          <cell r="G28" t="str">
            <v>Expires 2027/08</v>
          </cell>
          <cell r="K28" t="str">
            <v>Lexie Elliott</v>
          </cell>
          <cell r="O28" t="str">
            <v>lexie.elliott98@gmail.com, aelliott@smcprep.org</v>
          </cell>
          <cell r="P28" t="str">
            <v>832-527-2793</v>
          </cell>
          <cell r="AK28">
            <v>0</v>
          </cell>
        </row>
        <row r="29">
          <cell r="D29" t="str">
            <v>Escobar, Delia</v>
          </cell>
          <cell r="E29" t="str">
            <v>7:30,</v>
          </cell>
          <cell r="F29" t="str">
            <v>cup</v>
          </cell>
          <cell r="G29" t="str">
            <v>Expires 2027/06</v>
          </cell>
          <cell r="I29"/>
          <cell r="K29" t="str">
            <v>Delia Escobar</v>
          </cell>
          <cell r="M29" t="str">
            <v>305 Skyloop Dr.</v>
          </cell>
          <cell r="N29" t="str">
            <v>Austin, Tx 787</v>
          </cell>
          <cell r="O29" t="str">
            <v>cowboysfan.escobar@gmail.com</v>
          </cell>
          <cell r="P29" t="str">
            <v>512-444-6418</v>
          </cell>
          <cell r="AK29">
            <v>0</v>
          </cell>
          <cell r="AN29" t="str">
            <v>Cup-only training 2014/5/31.  Completed full training 2015-12.</v>
          </cell>
        </row>
        <row r="30">
          <cell r="D30" t="str">
            <v>Esparza, Felipe</v>
          </cell>
          <cell r="E30" t="str">
            <v>1,</v>
          </cell>
          <cell r="F30"/>
          <cell r="G30" t="str">
            <v>Expires 2025/06</v>
          </cell>
          <cell r="I30" t="str">
            <v>3 with wife Laura Esparza together</v>
          </cell>
          <cell r="K30" t="str">
            <v>Felipe Esparza</v>
          </cell>
          <cell r="N30" t="str">
            <v>Austin, TX 78704</v>
          </cell>
          <cell r="O30" t="str">
            <v>lesparza27@yahoo.com</v>
          </cell>
          <cell r="P30" t="str">
            <v>512-825-7261 512-970-2132</v>
          </cell>
          <cell r="AK30" t="str">
            <v>3 with wife Laura Esparza together</v>
          </cell>
        </row>
        <row r="31">
          <cell r="D31" t="str">
            <v>Esparza, Laura</v>
          </cell>
          <cell r="E31" t="str">
            <v>1,</v>
          </cell>
          <cell r="F31"/>
          <cell r="G31" t="str">
            <v>Expires 2025/06</v>
          </cell>
          <cell r="I31" t="str">
            <v>3 with husband Felipe Esparza together</v>
          </cell>
          <cell r="K31" t="str">
            <v>Laura Esparza</v>
          </cell>
          <cell r="N31" t="str">
            <v>Austin, TX 78704</v>
          </cell>
          <cell r="O31" t="str">
            <v>lesparza27@yahoo.com</v>
          </cell>
          <cell r="P31" t="str">
            <v>512-825-7261 512-970-2132</v>
          </cell>
          <cell r="AK31" t="str">
            <v>3 with husband Felipe Esparza together</v>
          </cell>
        </row>
        <row r="32">
          <cell r="D32" t="str">
            <v>Favila, Kelsey</v>
          </cell>
          <cell r="E32" t="str">
            <v>11:15,</v>
          </cell>
          <cell r="G32" t="str">
            <v>Expires 2028/01</v>
          </cell>
          <cell r="K32" t="str">
            <v>Kelsey Favila</v>
          </cell>
          <cell r="O32" t="str">
            <v>klfavila77@gmail.com</v>
          </cell>
          <cell r="P32" t="str">
            <v>325-206-0316</v>
          </cell>
          <cell r="AK32">
            <v>0</v>
          </cell>
        </row>
        <row r="33">
          <cell r="D33" t="str">
            <v>Fotinos, Tammy</v>
          </cell>
          <cell r="E33" t="str">
            <v>Vg</v>
          </cell>
          <cell r="F33" t="str">
            <v>cup</v>
          </cell>
          <cell r="G33" t="str">
            <v>Expires 2027/01</v>
          </cell>
          <cell r="H33"/>
          <cell r="I33"/>
          <cell r="J33" t="str">
            <v/>
          </cell>
          <cell r="K33" t="str">
            <v>Tammy Fotinos</v>
          </cell>
          <cell r="L33"/>
          <cell r="M33" t="str">
            <v>206 Craigmont Dr.</v>
          </cell>
          <cell r="N33" t="str">
            <v>Austin, TX, 78745</v>
          </cell>
          <cell r="O33" t="str">
            <v>tlfotinos@gmail.com</v>
          </cell>
          <cell r="P33" t="str">
            <v>512-698-9905
512-767-7766</v>
          </cell>
          <cell r="AK33">
            <v>0</v>
          </cell>
          <cell r="AN33"/>
        </row>
        <row r="34">
          <cell r="D34" t="str">
            <v>Frausto, Rigoberto</v>
          </cell>
          <cell r="E34" t="str">
            <v>1,</v>
          </cell>
          <cell r="G34" t="str">
            <v>Expires 2024/09</v>
          </cell>
          <cell r="I34" t="str">
            <v>4 Schedule with wife Isidra Martinez</v>
          </cell>
          <cell r="K34" t="str">
            <v>Rigoberto Frausto</v>
          </cell>
          <cell r="M34" t="str">
            <v>8805 Dorella Ln.</v>
          </cell>
          <cell r="N34" t="str">
            <v>Austin 78736</v>
          </cell>
          <cell r="O34" t="str">
            <v>rigobertofrausto@yahoo.com</v>
          </cell>
          <cell r="P34" t="str">
            <v>512-497-0009</v>
          </cell>
          <cell r="AK34" t="str">
            <v>4 Schedule with wife Isidra Martinez</v>
          </cell>
        </row>
        <row r="35">
          <cell r="D35" t="str">
            <v>Galindo, Rachel</v>
          </cell>
          <cell r="E35" t="str">
            <v>11:15,</v>
          </cell>
          <cell r="F35"/>
          <cell r="G35" t="str">
            <v>Expires 2027/08</v>
          </cell>
          <cell r="K35" t="str">
            <v>Rachel Galindo</v>
          </cell>
          <cell r="M35" t="str">
            <v>3101 Raspberry Rd</v>
          </cell>
          <cell r="N35" t="str">
            <v>Austin, TX  787</v>
          </cell>
          <cell r="O35" t="str">
            <v>rachelgalindo23@gmail.com</v>
          </cell>
          <cell r="P35" t="str">
            <v>512-292-3192</v>
          </cell>
          <cell r="AK35">
            <v>0</v>
          </cell>
        </row>
        <row r="36">
          <cell r="D36" t="str">
            <v>Garcia, Claudia</v>
          </cell>
          <cell r="E36" t="str">
            <v>1,</v>
          </cell>
          <cell r="F36"/>
          <cell r="G36" t="str">
            <v>Expires 2028/02</v>
          </cell>
          <cell r="I36" t="str">
            <v>5 with husband Rodrigo and son Rodrigo. (AS)</v>
          </cell>
          <cell r="J36"/>
          <cell r="K36" t="str">
            <v>Claudia Garcia</v>
          </cell>
          <cell r="M36" t="str">
            <v>115 Saltillo Dr</v>
          </cell>
          <cell r="N36" t="str">
            <v>Cedar Creek. Tx 78612</v>
          </cell>
          <cell r="O36" t="str">
            <v>rigogarcia76@hotmail.com</v>
          </cell>
          <cell r="P36" t="str">
            <v>512-844-0785</v>
          </cell>
          <cell r="AK36" t="str">
            <v>5 with husband Rodrigo and son Rodrigo. (AS)</v>
          </cell>
        </row>
        <row r="37">
          <cell r="D37" t="str">
            <v>Garcia, Rodrigo</v>
          </cell>
          <cell r="E37" t="str">
            <v>1,</v>
          </cell>
          <cell r="F37"/>
          <cell r="G37" t="str">
            <v>Expires 2028/02</v>
          </cell>
          <cell r="H37" t="str">
            <v>LEC</v>
          </cell>
          <cell r="I37" t="str">
            <v>5 with husband Rodrigo and son Rodrigo. (AS)</v>
          </cell>
          <cell r="K37" t="str">
            <v>Rodrigo Garcia</v>
          </cell>
          <cell r="M37" t="str">
            <v>115 Saltillo Dr</v>
          </cell>
          <cell r="N37" t="str">
            <v>Cedar Creek. Tx 78612</v>
          </cell>
          <cell r="O37" t="str">
            <v>rigogarcia76@hotmail.com</v>
          </cell>
          <cell r="P37" t="str">
            <v>512-657-3843</v>
          </cell>
          <cell r="AK37" t="str">
            <v>5 with husband Rodrigo and son Rodrigo. (AS)</v>
          </cell>
        </row>
        <row r="38">
          <cell r="D38" t="str">
            <v>Gonzales, David</v>
          </cell>
          <cell r="E38" t="str">
            <v>9:30,</v>
          </cell>
          <cell r="G38" t="str">
            <v>Expires 2028/05</v>
          </cell>
          <cell r="K38" t="str">
            <v>David Gonzalez</v>
          </cell>
          <cell r="O38" t="str">
            <v>mr_gonzales@msn.com</v>
          </cell>
          <cell r="P38" t="str">
            <v>720-989-8573</v>
          </cell>
          <cell r="AK38">
            <v>0</v>
          </cell>
        </row>
        <row r="39">
          <cell r="D39" t="str">
            <v>Gonzales, Mariashuy</v>
          </cell>
          <cell r="E39" t="str">
            <v>1,</v>
          </cell>
          <cell r="G39" t="str">
            <v>Expires 2027/03</v>
          </cell>
          <cell r="H39" t="str">
            <v>LEC</v>
          </cell>
          <cell r="K39" t="str">
            <v>Mariashuy Gonzales</v>
          </cell>
          <cell r="L39" t="str">
            <v>email bounced 2024-11</v>
          </cell>
          <cell r="O39" t="str">
            <v>mariagutierrez1224@icloud.com</v>
          </cell>
          <cell r="P39" t="str">
            <v>512-605-7231</v>
          </cell>
          <cell r="AK39">
            <v>0</v>
          </cell>
        </row>
        <row r="40">
          <cell r="D40" t="str">
            <v>Gonzales, Megan</v>
          </cell>
          <cell r="E40" t="str">
            <v>9:30,</v>
          </cell>
          <cell r="G40" t="str">
            <v>Expires 2028/05</v>
          </cell>
          <cell r="K40" t="str">
            <v>Megan Gonzalez</v>
          </cell>
          <cell r="O40" t="str">
            <v>megangonzales12@gmail.com</v>
          </cell>
          <cell r="P40" t="str">
            <v>720-903-0089 </v>
          </cell>
          <cell r="AK40">
            <v>0</v>
          </cell>
        </row>
        <row r="41">
          <cell r="D41" t="str">
            <v>Gonzales, Melinda</v>
          </cell>
          <cell r="E41" t="str">
            <v>9:30, 5,</v>
          </cell>
          <cell r="G41" t="str">
            <v>Expires 2028/02</v>
          </cell>
          <cell r="H41" t="str">
            <v>LEC</v>
          </cell>
          <cell r="K41" t="str">
            <v>Melinda Gonzales</v>
          </cell>
          <cell r="O41" t="str">
            <v>melinda78704@gmail.com</v>
          </cell>
          <cell r="P41" t="str">
            <v>512-470-6236</v>
          </cell>
          <cell r="AK41">
            <v>0</v>
          </cell>
        </row>
        <row r="42">
          <cell r="D42" t="str">
            <v>Guerrero, Sara</v>
          </cell>
          <cell r="E42" t="str">
            <v>1,</v>
          </cell>
          <cell r="G42" t="str">
            <v>Expires 2026/05</v>
          </cell>
          <cell r="I42" t="str">
            <v>2 Schedule with husband, Juan Belman</v>
          </cell>
          <cell r="K42" t="str">
            <v>Sara Guerrero</v>
          </cell>
          <cell r="M42" t="str">
            <v>139 W. St. Elmo #D-203</v>
          </cell>
          <cell r="N42" t="str">
            <v>Austin, TX  78745</v>
          </cell>
          <cell r="O42" t="str">
            <v>saraguerreroavila72@gmail.com</v>
          </cell>
          <cell r="P42" t="str">
            <v>512-743-5829</v>
          </cell>
          <cell r="AK42" t="str">
            <v>2 Schedule with husband, Juan Belman</v>
          </cell>
        </row>
        <row r="43">
          <cell r="D43" t="str">
            <v>Guerriero, Jessie</v>
          </cell>
          <cell r="E43" t="str">
            <v>9:30,</v>
          </cell>
          <cell r="G43" t="str">
            <v>Expires 2028/01</v>
          </cell>
          <cell r="K43" t="str">
            <v>Jessie Guerriero</v>
          </cell>
          <cell r="O43" t="str">
            <v>jessicamguerriero@gmail.com</v>
          </cell>
          <cell r="P43" t="str">
            <v>330-283-5333</v>
          </cell>
          <cell r="AK43">
            <v>0</v>
          </cell>
        </row>
        <row r="44">
          <cell r="D44" t="str">
            <v>Hanf, Joey</v>
          </cell>
          <cell r="E44" t="str">
            <v>9:30,</v>
          </cell>
          <cell r="G44" t="str">
            <v>Expires 2028/02</v>
          </cell>
          <cell r="K44" t="str">
            <v>Joey Hanf</v>
          </cell>
          <cell r="O44" t="str">
            <v>joey.hanf@gmail.com</v>
          </cell>
          <cell r="P44" t="str">
            <v>559-936-3464</v>
          </cell>
          <cell r="AK44">
            <v>0</v>
          </cell>
        </row>
        <row r="45">
          <cell r="D45" t="str">
            <v>Hernandez, Maria</v>
          </cell>
          <cell r="E45" t="str">
            <v>9:30,</v>
          </cell>
          <cell r="F45" t="str">
            <v>cup</v>
          </cell>
          <cell r="G45" t="str">
            <v>Expires 2025/07</v>
          </cell>
          <cell r="K45" t="str">
            <v>Maria Hernandez</v>
          </cell>
          <cell r="M45" t="str">
            <v>185 Dragon Ridge</v>
          </cell>
          <cell r="N45" t="str">
            <v>Buda, Tx 78610</v>
          </cell>
          <cell r="O45" t="str">
            <v>melena0303@gmail.com</v>
          </cell>
          <cell r="P45" t="str">
            <v>512-619-6796</v>
          </cell>
          <cell r="AK45">
            <v>0</v>
          </cell>
        </row>
        <row r="46">
          <cell r="D46" t="str">
            <v>Hymel, Kathy</v>
          </cell>
          <cell r="E46" t="str">
            <v>7:30, Vg</v>
          </cell>
          <cell r="F46"/>
          <cell r="G46" t="str">
            <v>Expires 2026/07</v>
          </cell>
          <cell r="H46" t="str">
            <v>LEC, Cantor</v>
          </cell>
          <cell r="I46" t="str">
            <v>Not 9:30</v>
          </cell>
          <cell r="K46" t="str">
            <v>Kathy Hymel</v>
          </cell>
          <cell r="M46" t="str">
            <v>1014 Stoneoak Ln.</v>
          </cell>
          <cell r="N46" t="str">
            <v>Austin, TX  78745</v>
          </cell>
          <cell r="O46" t="str">
            <v>khymel8994@aol.com</v>
          </cell>
          <cell r="P46" t="str">
            <v>512-445-4485</v>
          </cell>
          <cell r="AK46" t="str">
            <v>Not 9:30</v>
          </cell>
        </row>
        <row r="47">
          <cell r="D47" t="str">
            <v>Ibarra, DeLane</v>
          </cell>
          <cell r="E47" t="str">
            <v>7:30,</v>
          </cell>
          <cell r="F47"/>
          <cell r="G47" t="str">
            <v>Expires 2028/02</v>
          </cell>
          <cell r="J47" t="str">
            <v/>
          </cell>
          <cell r="K47" t="str">
            <v>DeLane Ibarra</v>
          </cell>
          <cell r="M47" t="str">
            <v>8102 Bounty Tr.</v>
          </cell>
          <cell r="N47" t="str">
            <v>Austin, TX 78749</v>
          </cell>
          <cell r="O47" t="str">
            <v>deibarra@sbcglobal.net</v>
          </cell>
          <cell r="P47" t="str">
            <v>512-301-4979</v>
          </cell>
          <cell r="AK47">
            <v>0</v>
          </cell>
        </row>
        <row r="48">
          <cell r="D48" t="str">
            <v>Jimenez, Janet</v>
          </cell>
          <cell r="E48" t="str">
            <v>Vg</v>
          </cell>
          <cell r="F48"/>
          <cell r="G48" t="str">
            <v>Expires 2027/12</v>
          </cell>
          <cell r="H48" t="str">
            <v>SAC</v>
          </cell>
          <cell r="I48" t="str">
            <v xml:space="preserve">Daughter Jessica. </v>
          </cell>
          <cell r="J48" t="str">
            <v/>
          </cell>
          <cell r="K48" t="str">
            <v>Janet Jimenez</v>
          </cell>
          <cell r="M48" t="str">
            <v>6700 Woodhue Dr.</v>
          </cell>
          <cell r="N48" t="str">
            <v>Austin, TX 78745</v>
          </cell>
          <cell r="O48" t="str">
            <v>janetj1982@aol.com</v>
          </cell>
          <cell r="P48" t="str">
            <v>512-443-1949</v>
          </cell>
          <cell r="AK48" t="str">
            <v xml:space="preserve">Daughter Jessica. </v>
          </cell>
          <cell r="AN48" t="str">
            <v>Daughter Jessica.  Prefer not to be scheduled together, if possible.</v>
          </cell>
        </row>
        <row r="49">
          <cell r="D49" t="str">
            <v>Jimenez, Javier</v>
          </cell>
          <cell r="E49" t="str">
            <v>7:30,</v>
          </cell>
          <cell r="F49" t="str">
            <v>?</v>
          </cell>
          <cell r="G49" t="str">
            <v>Expires 2026/06</v>
          </cell>
          <cell r="I49" t="str">
            <v>with Lillian Jimenez</v>
          </cell>
          <cell r="J49"/>
          <cell r="K49" t="str">
            <v>Javier Jimenez</v>
          </cell>
          <cell r="M49" t="str">
            <v>10717 Watchful Fox Dr</v>
          </cell>
          <cell r="N49" t="str">
            <v>Austin, Texas 78748</v>
          </cell>
          <cell r="O49" t="str">
            <v>Cld123@austin.rr.com</v>
          </cell>
          <cell r="P49" t="str">
            <v>512-924-2461</v>
          </cell>
          <cell r="AK49" t="str">
            <v>with Lillian Jimenez</v>
          </cell>
          <cell r="AN49" t="str">
            <v>Back 2027-06 Re-trained no response 2023-07</v>
          </cell>
        </row>
        <row r="50">
          <cell r="D50" t="str">
            <v>Jimenez, Jessica</v>
          </cell>
          <cell r="E50" t="str">
            <v>Vg</v>
          </cell>
          <cell r="F50"/>
          <cell r="G50" t="str">
            <v>Expires 2027/12</v>
          </cell>
          <cell r="H50" t="str">
            <v>LEC SAC</v>
          </cell>
          <cell r="I50" t="str">
            <v xml:space="preserve">Mother Janet.  </v>
          </cell>
          <cell r="J50" t="str">
            <v/>
          </cell>
          <cell r="K50" t="str">
            <v>Jessica Jimenez</v>
          </cell>
          <cell r="M50" t="str">
            <v>6700 Woodhue Drive</v>
          </cell>
          <cell r="N50" t="str">
            <v>Austin TX  78745</v>
          </cell>
          <cell r="O50" t="str">
            <v>jessica.jimenez.tex@gmail.com</v>
          </cell>
          <cell r="P50" t="str">
            <v>512-443-1949</v>
          </cell>
          <cell r="AK50" t="str">
            <v xml:space="preserve">Mother Janet.  </v>
          </cell>
          <cell r="AN50" t="str">
            <v>Is lector as well. Mother Janet.  Prefer not to be scheduled together if possible.</v>
          </cell>
        </row>
        <row r="51">
          <cell r="D51" t="str">
            <v>Jimenez, Lillian</v>
          </cell>
          <cell r="E51" t="str">
            <v>7:30,</v>
          </cell>
          <cell r="F51" t="str">
            <v>?</v>
          </cell>
          <cell r="G51" t="str">
            <v>Expires 2026/06</v>
          </cell>
          <cell r="I51" t="str">
            <v>with Javier Jiminez</v>
          </cell>
          <cell r="K51" t="str">
            <v>Lillian Jimenez</v>
          </cell>
          <cell r="M51" t="str">
            <v>10717 Watchful Fox Dr</v>
          </cell>
          <cell r="N51" t="str">
            <v>Austin, Texas 78748</v>
          </cell>
          <cell r="O51" t="str">
            <v>Cld123@austin.rr.com, tootie.poquito.sassy@gmail.com</v>
          </cell>
          <cell r="P51" t="str">
            <v>512-924-1415</v>
          </cell>
          <cell r="AK51" t="str">
            <v>with Javier Jiminez</v>
          </cell>
          <cell r="AN51" t="str">
            <v>Back 2027-06 Re-trained no response 2023-07</v>
          </cell>
        </row>
        <row r="52">
          <cell r="D52" t="str">
            <v>Joseph, Desiree</v>
          </cell>
          <cell r="E52" t="str">
            <v>7:30, 9:30, 11:15</v>
          </cell>
          <cell r="F52"/>
          <cell r="G52" t="str">
            <v>Expires 2028/07</v>
          </cell>
          <cell r="H52" t="str">
            <v>LEC</v>
          </cell>
          <cell r="K52" t="str">
            <v>Desiree Joseph</v>
          </cell>
          <cell r="M52" t="str">
            <v>2604 Birch Leaf Tr.</v>
          </cell>
          <cell r="N52" t="str">
            <v>Austin, TX 78748</v>
          </cell>
          <cell r="O52" t="str">
            <v>d_joseph2000@yahoo.com</v>
          </cell>
          <cell r="P52" t="str">
            <v>512-731-6271</v>
          </cell>
          <cell r="AK52">
            <v>0</v>
          </cell>
        </row>
        <row r="53">
          <cell r="D53" t="str">
            <v>Kemp, Hal</v>
          </cell>
          <cell r="E53" t="str">
            <v xml:space="preserve">Vg, 7:30, 9:30, 11:15, </v>
          </cell>
          <cell r="G53" t="str">
            <v>Expires 2026/02</v>
          </cell>
          <cell r="H53" t="str">
            <v>LEC</v>
          </cell>
          <cell r="K53" t="str">
            <v>Hal Kemp</v>
          </cell>
          <cell r="O53" t="str">
            <v>hakemp2000@yahoo.com</v>
          </cell>
          <cell r="P53" t="str">
            <v>512-963-1964</v>
          </cell>
          <cell r="AK53">
            <v>0</v>
          </cell>
        </row>
        <row r="54">
          <cell r="D54" t="str">
            <v>Lashlee, Matt</v>
          </cell>
          <cell r="E54" t="str">
            <v>7:30,</v>
          </cell>
          <cell r="F54"/>
          <cell r="G54" t="str">
            <v>Expires 2026/10</v>
          </cell>
          <cell r="I54" t="str">
            <v>Not showing up per DW 2023-10</v>
          </cell>
          <cell r="K54" t="str">
            <v>Matt Lashlee</v>
          </cell>
          <cell r="M54" t="str">
            <v>10936 Mint Julep Dr.</v>
          </cell>
          <cell r="N54" t="str">
            <v>Austin, Tx 78748</v>
          </cell>
          <cell r="O54" t="str">
            <v>matt.lashlee@gmail.com</v>
          </cell>
          <cell r="P54" t="str">
            <v>512-590-9046</v>
          </cell>
          <cell r="AK54" t="str">
            <v>Not showing up per DW 2023-10</v>
          </cell>
        </row>
        <row r="55">
          <cell r="D55" t="str">
            <v>Leon, Mike</v>
          </cell>
          <cell r="E55" t="str">
            <v>Vg, 1,</v>
          </cell>
          <cell r="F55" t="str">
            <v>cup</v>
          </cell>
          <cell r="G55" t="str">
            <v>Expires 2027/01</v>
          </cell>
          <cell r="H55" t="str">
            <v>LEC</v>
          </cell>
          <cell r="I55" t="str">
            <v>Vg and 1-Schedule for both Masses.</v>
          </cell>
          <cell r="J55" t="str">
            <v/>
          </cell>
          <cell r="K55" t="str">
            <v>Mike Leon</v>
          </cell>
          <cell r="M55" t="str">
            <v>4404 E. Oltorf St.. The Heights Apt. 2201</v>
          </cell>
          <cell r="N55" t="str">
            <v>Austin, TX 78741</v>
          </cell>
          <cell r="O55" t="str">
            <v>jmleons52@gmail.com</v>
          </cell>
          <cell r="P55" t="str">
            <v>512-296-1805</v>
          </cell>
          <cell r="AK55" t="str">
            <v>Vg and 1-Schedule for both Masses.</v>
          </cell>
          <cell r="AN55" t="str">
            <v>old: j_m_leon_s@hotmail.com, jmleon@prodigy.net.mx</v>
          </cell>
        </row>
        <row r="56">
          <cell r="D56" t="str">
            <v>Leone, Giacomo</v>
          </cell>
          <cell r="E56" t="str">
            <v>11:15, 5, Vg, 9:30, 1</v>
          </cell>
          <cell r="F56"/>
          <cell r="G56" t="str">
            <v>Expires 2026/01</v>
          </cell>
          <cell r="H56" t="str">
            <v>LEC</v>
          </cell>
          <cell r="K56" t="str">
            <v>Giacomo Leone</v>
          </cell>
          <cell r="M56" t="str">
            <v>1221 Anise Dr.</v>
          </cell>
          <cell r="N56" t="str">
            <v>Austin, TX 78741</v>
          </cell>
          <cell r="O56" t="str">
            <v>giacleone575@gmail.com</v>
          </cell>
          <cell r="P56" t="str">
            <v>512-394-5268
512-983-7576</v>
          </cell>
          <cell r="AK56">
            <v>0</v>
          </cell>
          <cell r="AN56" t="str">
            <v>re-trained 2016-08-30</v>
          </cell>
        </row>
        <row r="57">
          <cell r="D57" t="str">
            <v>Lerma, Johnny R.</v>
          </cell>
          <cell r="E57" t="str">
            <v>Vg</v>
          </cell>
          <cell r="F57" t="str">
            <v>cup</v>
          </cell>
          <cell r="G57" t="str">
            <v>Expires 2027/05</v>
          </cell>
          <cell r="H57"/>
          <cell r="J57" t="str">
            <v/>
          </cell>
          <cell r="K57" t="str">
            <v>Johnny R. Lerma</v>
          </cell>
          <cell r="M57" t="str">
            <v>10417 Garbacz Dr.</v>
          </cell>
          <cell r="N57" t="str">
            <v>Austin, Texas 78748</v>
          </cell>
          <cell r="O57" t="str">
            <v>johnny.r.lerma@sbcglobal.net</v>
          </cell>
          <cell r="P57" t="str">
            <v>512-282-9660</v>
          </cell>
          <cell r="AK57">
            <v>0</v>
          </cell>
        </row>
        <row r="58">
          <cell r="D58" t="str">
            <v>Macfarlane, Kathy</v>
          </cell>
          <cell r="E58" t="str">
            <v>9:30,</v>
          </cell>
          <cell r="F58"/>
          <cell r="G58" t="str">
            <v>Expires 2027/07</v>
          </cell>
          <cell r="K58" t="str">
            <v>Kathy Macfarlane</v>
          </cell>
          <cell r="L58" t="str">
            <v>Married 2024-02. Ogden-&gt;Macfarlane</v>
          </cell>
          <cell r="M58"/>
          <cell r="N58"/>
          <cell r="O58" t="str">
            <v>kathyogden6@gmail.com</v>
          </cell>
          <cell r="P58" t="str">
            <v xml:space="preserve"> 918-629-9056</v>
          </cell>
          <cell r="AK58">
            <v>0</v>
          </cell>
        </row>
        <row r="59">
          <cell r="D59" t="str">
            <v>Martinez de Sevilla, Irma</v>
          </cell>
          <cell r="E59" t="str">
            <v>1,</v>
          </cell>
          <cell r="F59" t="str">
            <v>cup</v>
          </cell>
          <cell r="G59" t="str">
            <v>Expires 2026/03</v>
          </cell>
          <cell r="I59" t="str">
            <v>7 with husband Oscar Sevilla, together</v>
          </cell>
          <cell r="J59"/>
          <cell r="K59" t="str">
            <v>Irma Martinez</v>
          </cell>
          <cell r="P59" t="str">
            <v>512-750-8631</v>
          </cell>
          <cell r="AK59" t="str">
            <v>7 with husband Oscar Sevilla, together</v>
          </cell>
        </row>
        <row r="60">
          <cell r="D60" t="str">
            <v>Martinez, Isidra</v>
          </cell>
          <cell r="E60" t="str">
            <v>1,</v>
          </cell>
          <cell r="G60" t="str">
            <v>Expires 2024/09</v>
          </cell>
          <cell r="I60" t="str">
            <v>4 Schedule with hunsband Rigoberto Frausto</v>
          </cell>
          <cell r="K60" t="str">
            <v>Isidra Martinez</v>
          </cell>
          <cell r="M60" t="str">
            <v>8805 Dorella Ln.</v>
          </cell>
          <cell r="N60" t="str">
            <v>Austin 78736</v>
          </cell>
          <cell r="O60" t="str">
            <v>isidramartinez0711@yahoo.com</v>
          </cell>
          <cell r="P60" t="str">
            <v>512-888-4380</v>
          </cell>
          <cell r="AK60" t="str">
            <v>4 Schedule with hunsband Rigoberto Frausto</v>
          </cell>
        </row>
        <row r="61">
          <cell r="D61" t="str">
            <v>Mata, Agueda</v>
          </cell>
          <cell r="E61" t="str">
            <v>1,</v>
          </cell>
          <cell r="F61" t="str">
            <v>cup</v>
          </cell>
          <cell r="G61" t="str">
            <v>Expires 2028/01</v>
          </cell>
          <cell r="I61" t="str">
            <v>6 Husband Juan Mata, Lector</v>
          </cell>
          <cell r="K61" t="str">
            <v>Agueda Mata</v>
          </cell>
          <cell r="M61" t="str">
            <v>1205 Tetbury Ln.</v>
          </cell>
          <cell r="N61" t="str">
            <v>Austin, TX 78748</v>
          </cell>
          <cell r="P61" t="str">
            <v>512-769-5511</v>
          </cell>
          <cell r="AK61" t="str">
            <v>6 Husband Juan Mata, Lector</v>
          </cell>
        </row>
        <row r="62">
          <cell r="D62" t="str">
            <v>Matthews, Mariette</v>
          </cell>
          <cell r="E62" t="str">
            <v>9:30,</v>
          </cell>
          <cell r="F62" t="str">
            <v>cup</v>
          </cell>
          <cell r="G62" t="str">
            <v>Expires 2028/06</v>
          </cell>
          <cell r="I62" t="str">
            <v>just 9:30 now</v>
          </cell>
          <cell r="K62" t="str">
            <v>Mariette Matthews</v>
          </cell>
          <cell r="M62" t="str">
            <v>104 Lambs Tr.</v>
          </cell>
          <cell r="N62" t="str">
            <v>Buda, TX 78610</v>
          </cell>
          <cell r="O62" t="str">
            <v>lmatthews001@austin.rr.com</v>
          </cell>
          <cell r="P62" t="str">
            <v>512-312-2883</v>
          </cell>
          <cell r="AK62" t="str">
            <v>just 9:30 now</v>
          </cell>
        </row>
        <row r="63">
          <cell r="D63" t="str">
            <v>McKinney, Paula</v>
          </cell>
          <cell r="E63" t="str">
            <v>Vg, 11:15</v>
          </cell>
          <cell r="F63"/>
          <cell r="G63" t="str">
            <v>Expires 2028/06</v>
          </cell>
          <cell r="I63"/>
          <cell r="K63" t="str">
            <v>Paula McKinney</v>
          </cell>
          <cell r="M63" t="str">
            <v>1502A Barton Hills Dr.</v>
          </cell>
          <cell r="N63" t="str">
            <v>Austin, TX 78704</v>
          </cell>
          <cell r="O63" t="str">
            <v>paula.mckinney@gmail.com</v>
          </cell>
          <cell r="P63" t="str">
            <v>903-738-0905</v>
          </cell>
          <cell r="AK63">
            <v>0</v>
          </cell>
        </row>
        <row r="64">
          <cell r="D64" t="str">
            <v>McNally, Angela</v>
          </cell>
          <cell r="E64" t="str">
            <v>Vg,</v>
          </cell>
          <cell r="F64" t="str">
            <v>?</v>
          </cell>
          <cell r="G64" t="str">
            <v>Expires 2028/03</v>
          </cell>
          <cell r="H64" t="str">
            <v>LEC</v>
          </cell>
          <cell r="K64" t="str">
            <v>Angela McNally</v>
          </cell>
          <cell r="N64" t="str">
            <v xml:space="preserve">Austin, Tx </v>
          </cell>
          <cell r="O64" t="str">
            <v>avegamcnally@yahoo.com</v>
          </cell>
          <cell r="P64" t="str">
            <v>508-878-2322</v>
          </cell>
          <cell r="AK64">
            <v>0</v>
          </cell>
        </row>
        <row r="65">
          <cell r="D65" t="str">
            <v>Meyers, Kate</v>
          </cell>
          <cell r="E65" t="str">
            <v>11:15,</v>
          </cell>
          <cell r="F65" t="str">
            <v>cup</v>
          </cell>
          <cell r="G65" t="str">
            <v>Expires 2026/10</v>
          </cell>
          <cell r="H65" t="str">
            <v>LEC Sacristan, AS Coord</v>
          </cell>
          <cell r="I65" t="str">
            <v>Schedule with children - altar servers</v>
          </cell>
          <cell r="K65" t="str">
            <v>Kate Meyers</v>
          </cell>
          <cell r="M65" t="str">
            <v>7125 Outfitter Dr.</v>
          </cell>
          <cell r="N65" t="str">
            <v>Austin, TX  78744</v>
          </cell>
          <cell r="O65" t="str">
            <v>kate.e.meyers@hotmail.com</v>
          </cell>
          <cell r="P65" t="str">
            <v>512-300-0931</v>
          </cell>
          <cell r="AK65" t="str">
            <v>Schedule with children - altar servers</v>
          </cell>
        </row>
        <row r="66">
          <cell r="D66" t="str">
            <v>Mirshak, Michelle</v>
          </cell>
          <cell r="E66" t="str">
            <v>9:30, 5,</v>
          </cell>
          <cell r="F66" t="str">
            <v>cup</v>
          </cell>
          <cell r="G66" t="str">
            <v>Expires 2026/09</v>
          </cell>
          <cell r="K66" t="str">
            <v>Michelle Mirshak</v>
          </cell>
          <cell r="O66" t="str">
            <v>michellecmirshak@gmail.com</v>
          </cell>
          <cell r="P66" t="str">
            <v>713-899-1925</v>
          </cell>
          <cell r="AK66">
            <v>0</v>
          </cell>
        </row>
        <row r="67">
          <cell r="D67" t="str">
            <v>Molloy, Barbara</v>
          </cell>
          <cell r="E67" t="str">
            <v>9:30,</v>
          </cell>
          <cell r="F67" t="str">
            <v>cup</v>
          </cell>
          <cell r="G67" t="str">
            <v>Expires 2028/06</v>
          </cell>
          <cell r="J67" t="str">
            <v/>
          </cell>
          <cell r="K67" t="str">
            <v>Barbara Molloy</v>
          </cell>
          <cell r="M67" t="str">
            <v>300 Loganberry Ct.</v>
          </cell>
          <cell r="N67" t="str">
            <v>Austin, TX 78745</v>
          </cell>
          <cell r="O67" t="str">
            <v>Bmolloy1@austin.rr.com</v>
          </cell>
          <cell r="P67" t="str">
            <v>512-447-6887</v>
          </cell>
          <cell r="AK67">
            <v>0</v>
          </cell>
        </row>
        <row r="68">
          <cell r="D68" t="str">
            <v>Montoya, Erika</v>
          </cell>
          <cell r="E68" t="str">
            <v>9:30,</v>
          </cell>
          <cell r="F68"/>
          <cell r="G68" t="str">
            <v>Expires 2025/07</v>
          </cell>
          <cell r="H68" t="str">
            <v>Catechist</v>
          </cell>
          <cell r="J68" t="str">
            <v/>
          </cell>
          <cell r="K68" t="str">
            <v>Erika Montoya</v>
          </cell>
          <cell r="M68" t="str">
            <v>4900 E. Oltorf St. #429</v>
          </cell>
          <cell r="N68" t="str">
            <v>Austin, Tx 78741</v>
          </cell>
          <cell r="O68" t="str">
            <v>emontoy5@gmail.com</v>
          </cell>
          <cell r="P68" t="str">
            <v>512-630-3570</v>
          </cell>
          <cell r="AK68">
            <v>0</v>
          </cell>
        </row>
        <row r="69">
          <cell r="D69" t="str">
            <v>Mulholland, Roberta</v>
          </cell>
          <cell r="E69" t="str">
            <v>9:30,</v>
          </cell>
          <cell r="F69" t="str">
            <v>cup</v>
          </cell>
          <cell r="G69" t="str">
            <v>Expires 2026/06</v>
          </cell>
          <cell r="K69" t="str">
            <v>Roberta Mulholland</v>
          </cell>
          <cell r="M69" t="str">
            <v>401 Guadalupe St. #2206</v>
          </cell>
          <cell r="N69" t="str">
            <v>78701</v>
          </cell>
          <cell r="O69" t="str">
            <v>timroberta@hotmail.com</v>
          </cell>
          <cell r="P69" t="str">
            <v>925-323-5169</v>
          </cell>
          <cell r="AK69">
            <v>0</v>
          </cell>
        </row>
        <row r="70">
          <cell r="D70" t="str">
            <v>Muras, Matt</v>
          </cell>
          <cell r="E70" t="str">
            <v>9:30, 5,</v>
          </cell>
          <cell r="F70" t="str">
            <v>cup</v>
          </cell>
          <cell r="G70" t="str">
            <v>Expires 2026/11</v>
          </cell>
          <cell r="I70" t="str">
            <v>Schedule with son, Anton</v>
          </cell>
          <cell r="K70" t="str">
            <v>Matt Muras</v>
          </cell>
          <cell r="M70"/>
          <cell r="N70"/>
          <cell r="O70" t="str">
            <v>mmuras@gmail.com</v>
          </cell>
          <cell r="P70" t="str">
            <v>512-947-7319</v>
          </cell>
          <cell r="AK70" t="str">
            <v>Schedule with son, Anton</v>
          </cell>
        </row>
        <row r="71">
          <cell r="D71" t="str">
            <v>Ortegon, Omega</v>
          </cell>
          <cell r="E71" t="str">
            <v>11:15,</v>
          </cell>
          <cell r="F71"/>
          <cell r="G71" t="str">
            <v>Expires 2028/02</v>
          </cell>
          <cell r="H71" t="str">
            <v>WEL</v>
          </cell>
          <cell r="I71"/>
          <cell r="K71" t="str">
            <v>Omega Ortegon</v>
          </cell>
          <cell r="L71"/>
          <cell r="M71" t="str">
            <v>40 N Interstate 35 #482</v>
          </cell>
          <cell r="N71" t="str">
            <v>Austin, Tx 78701</v>
          </cell>
          <cell r="O71" t="str">
            <v>omegaortegon@gmail.com</v>
          </cell>
          <cell r="P71" t="str">
            <v>214-450-3301</v>
          </cell>
          <cell r="AK71">
            <v>0</v>
          </cell>
          <cell r="AN71"/>
        </row>
        <row r="72">
          <cell r="D72" t="str">
            <v>Padron, Ramona</v>
          </cell>
          <cell r="E72" t="str">
            <v>1,</v>
          </cell>
          <cell r="F72" t="str">
            <v>cup</v>
          </cell>
          <cell r="G72" t="str">
            <v>Expires 2027/02</v>
          </cell>
          <cell r="K72" t="str">
            <v>Ramona Padron</v>
          </cell>
          <cell r="M72" t="str">
            <v>16600 High Noon</v>
          </cell>
          <cell r="N72" t="str">
            <v>Del Valle, Tx 78617</v>
          </cell>
          <cell r="O72" t="str">
            <v>ramonacastelan@gmail.com</v>
          </cell>
          <cell r="P72" t="str">
            <v>512-669-6809</v>
          </cell>
          <cell r="AK72">
            <v>0</v>
          </cell>
        </row>
        <row r="73">
          <cell r="D73" t="str">
            <v>Palmersheim, Pete</v>
          </cell>
          <cell r="E73" t="str">
            <v>Vg</v>
          </cell>
          <cell r="F73" t="str">
            <v>cup</v>
          </cell>
          <cell r="G73" t="str">
            <v>Expires 2027/03</v>
          </cell>
          <cell r="J73" t="str">
            <v/>
          </cell>
          <cell r="K73" t="str">
            <v>Pete Palmersheim</v>
          </cell>
          <cell r="M73" t="str">
            <v>7403 Maricopia Cove</v>
          </cell>
          <cell r="N73" t="str">
            <v>Austin, TX 78749</v>
          </cell>
          <cell r="O73" t="str">
            <v>cpalmersheim@yahoo.com</v>
          </cell>
          <cell r="P73" t="str">
            <v>512-937-5686</v>
          </cell>
          <cell r="AK73">
            <v>0</v>
          </cell>
          <cell r="AN73" t="str">
            <v>Spouse Connie  - Schedule together.</v>
          </cell>
        </row>
        <row r="74">
          <cell r="D74" t="str">
            <v>Phillips, Rhetta</v>
          </cell>
          <cell r="E74" t="str">
            <v>Vg</v>
          </cell>
          <cell r="F74" t="str">
            <v>cup</v>
          </cell>
          <cell r="G74" t="str">
            <v>Expires 2027/06</v>
          </cell>
          <cell r="H74"/>
          <cell r="I74"/>
          <cell r="J74" t="str">
            <v/>
          </cell>
          <cell r="K74" t="str">
            <v>Rhetta Phillips</v>
          </cell>
          <cell r="L74"/>
          <cell r="M74" t="str">
            <v>1104 Redd</v>
          </cell>
          <cell r="N74" t="str">
            <v>Austin, TX   78745</v>
          </cell>
          <cell r="O74" t="str">
            <v>rhettamp@gmail.com</v>
          </cell>
          <cell r="P74" t="str">
            <v>512-707-2890</v>
          </cell>
          <cell r="AK74">
            <v>0</v>
          </cell>
          <cell r="AN74"/>
        </row>
        <row r="75">
          <cell r="D75" t="str">
            <v>Polanco, Donald</v>
          </cell>
          <cell r="E75" t="str">
            <v>11:15, 9:30,</v>
          </cell>
          <cell r="F75"/>
          <cell r="G75" t="str">
            <v>Expires 2028/01</v>
          </cell>
          <cell r="H75" t="str">
            <v>Catechist</v>
          </cell>
          <cell r="J75" t="str">
            <v/>
          </cell>
          <cell r="K75" t="str">
            <v>Donald Polanco</v>
          </cell>
          <cell r="M75" t="str">
            <v>10600 Brezza Lane Apt. 1310</v>
          </cell>
          <cell r="N75" t="str">
            <v>Austin, Tx 78748</v>
          </cell>
          <cell r="O75" t="str">
            <v>donaldpolanco4@gmail.com</v>
          </cell>
          <cell r="P75" t="str">
            <v>512-644-0882</v>
          </cell>
          <cell r="AK75">
            <v>0</v>
          </cell>
        </row>
        <row r="76">
          <cell r="D76" t="str">
            <v>Posada, Mayra</v>
          </cell>
          <cell r="E76" t="str">
            <v>1,</v>
          </cell>
          <cell r="G76" t="str">
            <v>Expires 2027/06</v>
          </cell>
          <cell r="K76" t="str">
            <v>Mayra Posada</v>
          </cell>
          <cell r="O76" t="str">
            <v>arqposada30@gmail.com</v>
          </cell>
          <cell r="P76" t="str">
            <v>737-666-2025</v>
          </cell>
          <cell r="AK76">
            <v>0</v>
          </cell>
        </row>
        <row r="77">
          <cell r="D77" t="str">
            <v>Pulich, Joyce</v>
          </cell>
          <cell r="E77" t="str">
            <v>Vg, 7:30, 9:30</v>
          </cell>
          <cell r="F77" t="str">
            <v>cup</v>
          </cell>
          <cell r="G77" t="str">
            <v>Expires 2026/04</v>
          </cell>
          <cell r="H77" t="str">
            <v>LEC</v>
          </cell>
          <cell r="I77" t="str">
            <v>with husband Warren-Lec  Schedule together.</v>
          </cell>
          <cell r="J77" t="str">
            <v/>
          </cell>
          <cell r="K77" t="str">
            <v>Joyce Pulich</v>
          </cell>
          <cell r="M77" t="str">
            <v>2300 Westway Cr.</v>
          </cell>
          <cell r="N77" t="str">
            <v>Austin, TX  78704</v>
          </cell>
          <cell r="O77" t="str">
            <v>joycepulich@sbcglobal.net</v>
          </cell>
          <cell r="P77" t="str">
            <v>512-448-0904</v>
          </cell>
          <cell r="AK77" t="str">
            <v>with husband Warren-Lec  Schedule together.</v>
          </cell>
        </row>
        <row r="78">
          <cell r="D78" t="str">
            <v>Riojas, Rafael</v>
          </cell>
          <cell r="E78" t="str">
            <v>9:30,</v>
          </cell>
          <cell r="F78" t="str">
            <v>cup</v>
          </cell>
          <cell r="G78" t="str">
            <v>Expires 2027/07</v>
          </cell>
          <cell r="H78" t="str">
            <v>LEC</v>
          </cell>
          <cell r="K78" t="str">
            <v>Rafael Riojas</v>
          </cell>
          <cell r="M78" t="str">
            <v>5519 Hitcher Bend</v>
          </cell>
          <cell r="N78" t="str">
            <v>Austin, TX  78749</v>
          </cell>
          <cell r="O78" t="str">
            <v>riojas91@gmail.com</v>
          </cell>
          <cell r="P78" t="str">
            <v>512-762-3706</v>
          </cell>
          <cell r="AK78">
            <v>0</v>
          </cell>
          <cell r="AN78" t="str">
            <v>Sons Ethan and Eliis.</v>
          </cell>
        </row>
        <row r="79">
          <cell r="D79" t="str">
            <v>Rocha-Cartwright, Benilde</v>
          </cell>
          <cell r="E79" t="str">
            <v>9:30,</v>
          </cell>
          <cell r="F79"/>
          <cell r="G79" t="str">
            <v>Expires 2027/04</v>
          </cell>
          <cell r="I79" t="str">
            <v>with husband Jim Cartwright (Lector)</v>
          </cell>
          <cell r="J79" t="str">
            <v/>
          </cell>
          <cell r="K79" t="str">
            <v>Benilde Rocha-Cartwright</v>
          </cell>
          <cell r="M79" t="str">
            <v>8906 Butler Circle</v>
          </cell>
          <cell r="N79" t="str">
            <v>Austin, TX 787</v>
          </cell>
          <cell r="O79" t="str">
            <v>kabii@hotmail.com</v>
          </cell>
          <cell r="P79" t="str">
            <v>512-423-6245</v>
          </cell>
          <cell r="AK79" t="str">
            <v>with husband Jim Cartwright (Lector)</v>
          </cell>
        </row>
        <row r="80">
          <cell r="D80" t="str">
            <v>Rockwell, Dorcas</v>
          </cell>
          <cell r="E80" t="str">
            <v>5, Vg, 1</v>
          </cell>
          <cell r="F80"/>
          <cell r="G80" t="str">
            <v>Expires 2026/05</v>
          </cell>
          <cell r="H80" t="str">
            <v>LEC, SAC</v>
          </cell>
          <cell r="I80"/>
          <cell r="J80"/>
          <cell r="K80" t="str">
            <v>Dorcas Rockwell</v>
          </cell>
          <cell r="L80"/>
          <cell r="M80" t="str">
            <v>9709-B Nightjar Dr.</v>
          </cell>
          <cell r="N80" t="str">
            <v>Austin, TX  78748</v>
          </cell>
          <cell r="O80" t="str">
            <v>lilajaneisabelle@yahoo.com</v>
          </cell>
          <cell r="P80" t="str">
            <v>512-282-4283</v>
          </cell>
          <cell r="AK80">
            <v>0</v>
          </cell>
          <cell r="AN80"/>
        </row>
        <row r="81">
          <cell r="D81" t="str">
            <v>Salazar, Idalia</v>
          </cell>
          <cell r="E81" t="str">
            <v>11:15,</v>
          </cell>
          <cell r="F81"/>
          <cell r="G81" t="str">
            <v>Expires 2028/01</v>
          </cell>
          <cell r="J81" t="str">
            <v/>
          </cell>
          <cell r="K81" t="str">
            <v>Idalia Salazar</v>
          </cell>
          <cell r="M81" t="str">
            <v xml:space="preserve">10816 Sea Hero Ct. </v>
          </cell>
          <cell r="N81" t="str">
            <v>Austin, TX  78748</v>
          </cell>
          <cell r="O81" t="str">
            <v>ir.salazar@yahoo.com</v>
          </cell>
          <cell r="P81" t="str">
            <v>512-789-5637</v>
          </cell>
          <cell r="AK81">
            <v>0</v>
          </cell>
        </row>
        <row r="82">
          <cell r="D82" t="str">
            <v>Sanchez, Teresa</v>
          </cell>
          <cell r="E82" t="str">
            <v>Vg,</v>
          </cell>
          <cell r="G82" t="str">
            <v>Expires 2027/05</v>
          </cell>
          <cell r="K82" t="str">
            <v>Teresa Sanchez</v>
          </cell>
          <cell r="O82" t="str">
            <v>tedge96@yahoo.com</v>
          </cell>
          <cell r="P82" t="str">
            <v>512-364-7570</v>
          </cell>
          <cell r="AK82">
            <v>0</v>
          </cell>
        </row>
        <row r="83">
          <cell r="D83" t="str">
            <v>Schreiber, Cathy</v>
          </cell>
          <cell r="E83" t="str">
            <v>9:30,</v>
          </cell>
          <cell r="G83" t="str">
            <v>Expires 2028/02</v>
          </cell>
          <cell r="K83" t="str">
            <v>Cathy Schreiber</v>
          </cell>
          <cell r="O83" t="str">
            <v>cmms6886@gmail.com</v>
          </cell>
          <cell r="P83" t="str">
            <v>512-944-9193</v>
          </cell>
          <cell r="AK83">
            <v>0</v>
          </cell>
        </row>
        <row r="84">
          <cell r="D84" t="str">
            <v>Schreiber, Randy</v>
          </cell>
          <cell r="E84" t="str">
            <v>9:30,</v>
          </cell>
          <cell r="G84" t="str">
            <v>Expires 2026/10</v>
          </cell>
          <cell r="H84" t="str">
            <v>LEC</v>
          </cell>
          <cell r="K84" t="str">
            <v>Randy Schreiber</v>
          </cell>
          <cell r="O84" t="str">
            <v>allowat.s@gmail.com</v>
          </cell>
          <cell r="P84" t="str">
            <v>512-944-2255</v>
          </cell>
          <cell r="AK84">
            <v>0</v>
          </cell>
        </row>
        <row r="85">
          <cell r="D85" t="str">
            <v>Sevilla, Oscar</v>
          </cell>
          <cell r="E85" t="str">
            <v>1,</v>
          </cell>
          <cell r="F85" t="str">
            <v>cup</v>
          </cell>
          <cell r="G85" t="str">
            <v>Expires 2026/03</v>
          </cell>
          <cell r="I85" t="str">
            <v>7 with Irma Martinez, spouse</v>
          </cell>
          <cell r="K85" t="str">
            <v>Oscar Sevilla</v>
          </cell>
          <cell r="P85" t="str">
            <v>512-750-8631</v>
          </cell>
          <cell r="AK85" t="str">
            <v>7 with Irma Martinez, spouse</v>
          </cell>
        </row>
        <row r="86">
          <cell r="D86" t="str">
            <v>Smith, Elizabeth Ann</v>
          </cell>
          <cell r="E86" t="str">
            <v>7:30,</v>
          </cell>
          <cell r="F86" t="str">
            <v>no</v>
          </cell>
          <cell r="G86" t="str">
            <v>Expires 2026/07</v>
          </cell>
          <cell r="H86" t="str">
            <v>LEC</v>
          </cell>
          <cell r="J86" t="str">
            <v/>
          </cell>
          <cell r="K86" t="str">
            <v>Elizabeth Ann Smith</v>
          </cell>
          <cell r="M86" t="str">
            <v>908 Hawk Dr.</v>
          </cell>
          <cell r="N86" t="str">
            <v>Manchaca, TX 78652</v>
          </cell>
          <cell r="O86" t="str">
            <v>3eatslh4@gmail.com</v>
          </cell>
          <cell r="P86" t="str">
            <v>512-947-6217
512-599-5222</v>
          </cell>
          <cell r="AK86">
            <v>0</v>
          </cell>
          <cell r="AN86"/>
        </row>
        <row r="87">
          <cell r="D87" t="str">
            <v>Soliz, Patricia</v>
          </cell>
          <cell r="E87" t="str">
            <v>Vg,</v>
          </cell>
          <cell r="F87"/>
          <cell r="G87" t="str">
            <v>Expires 2027/08</v>
          </cell>
          <cell r="K87" t="str">
            <v>Patricia Soliz</v>
          </cell>
          <cell r="M87" t="str">
            <v>8001-A West Gate Blvd</v>
          </cell>
          <cell r="N87"/>
          <cell r="O87" t="str">
            <v>tricia.soliz@gmail.com</v>
          </cell>
          <cell r="P87" t="str">
            <v>512-484-8155</v>
          </cell>
          <cell r="AK87">
            <v>0</v>
          </cell>
          <cell r="AN87" t="str">
            <v>Back 2018-02</v>
          </cell>
        </row>
        <row r="88">
          <cell r="D88" t="str">
            <v>Soliz, Patricia</v>
          </cell>
          <cell r="E88" t="str">
            <v>Vg,</v>
          </cell>
          <cell r="G88" t="str">
            <v>Expires 2027/08</v>
          </cell>
          <cell r="K88" t="str">
            <v>Patricia Soliz*</v>
          </cell>
          <cell r="O88" t="str">
            <v>tricia.soliz@gmail.com</v>
          </cell>
          <cell r="P88" t="str">
            <v>512-484-8155</v>
          </cell>
          <cell r="AK88">
            <v>0</v>
          </cell>
        </row>
        <row r="89">
          <cell r="D89" t="str">
            <v>Sookiasian, Nanette</v>
          </cell>
          <cell r="E89" t="str">
            <v>7:30,</v>
          </cell>
          <cell r="F89" t="str">
            <v>MC</v>
          </cell>
          <cell r="G89" t="str">
            <v>Expires 2025/11</v>
          </cell>
          <cell r="H89" t="str">
            <v>Mass Coordinator</v>
          </cell>
          <cell r="I89" t="str">
            <v>Alternate with Diane Wright</v>
          </cell>
          <cell r="J89" t="str">
            <v/>
          </cell>
          <cell r="K89" t="str">
            <v>Nanette Sookiasian</v>
          </cell>
          <cell r="M89" t="str">
            <v>7707 Doncaster Dr.</v>
          </cell>
          <cell r="N89" t="str">
            <v>Austin, Tx 78745</v>
          </cell>
          <cell r="O89" t="str">
            <v>nsookiasian@gmail.com</v>
          </cell>
          <cell r="P89" t="str">
            <v>512-799-7965</v>
          </cell>
          <cell r="AK89" t="str">
            <v>Alternate with Diane Wright</v>
          </cell>
        </row>
        <row r="90">
          <cell r="D90" t="str">
            <v>Stich, John</v>
          </cell>
          <cell r="E90" t="str">
            <v>7:30, 9:30,</v>
          </cell>
          <cell r="G90" t="str">
            <v>Expires 2025/07</v>
          </cell>
          <cell r="K90" t="str">
            <v>John Stitch</v>
          </cell>
          <cell r="M90" t="str">
            <v>1240 Barton Hills Dr. #216</v>
          </cell>
          <cell r="N90" t="str">
            <v>Austin 78704</v>
          </cell>
          <cell r="O90" t="str">
            <v>johnbstich@gmail.com</v>
          </cell>
          <cell r="P90" t="str">
            <v>716-628-6095</v>
          </cell>
          <cell r="AK90">
            <v>0</v>
          </cell>
        </row>
        <row r="91">
          <cell r="D91" t="str">
            <v>Torres, Betty A.</v>
          </cell>
          <cell r="E91" t="str">
            <v>Vg,</v>
          </cell>
          <cell r="G91" t="str">
            <v>Expires 2026/02</v>
          </cell>
          <cell r="I91" t="str">
            <v>Eloise and Emma's grandmother</v>
          </cell>
          <cell r="K91" t="str">
            <v>Betty Torres</v>
          </cell>
          <cell r="M91" t="str">
            <v>3304 Clarksburg Dr.</v>
          </cell>
          <cell r="O91" t="str">
            <v>bettyatorres11@gmail.com</v>
          </cell>
          <cell r="P91" t="str">
            <v>512-771-8083</v>
          </cell>
          <cell r="AK91" t="str">
            <v>Eloise and Emma's grandmother</v>
          </cell>
        </row>
        <row r="92">
          <cell r="D92" t="str">
            <v>Watters, Ashley</v>
          </cell>
          <cell r="E92" t="str">
            <v>9:30,</v>
          </cell>
          <cell r="F92" t="str">
            <v/>
          </cell>
          <cell r="G92" t="str">
            <v>Expires 2027/08</v>
          </cell>
          <cell r="I92" t="str">
            <v>daughter of JB Watters</v>
          </cell>
          <cell r="J92" t="str">
            <v>2023-02-01 after no response to emails in cleanup</v>
          </cell>
          <cell r="K92" t="str">
            <v>Ashley Rose Watters</v>
          </cell>
          <cell r="M92" t="str">
            <v>(his daughter)</v>
          </cell>
          <cell r="N92"/>
          <cell r="O92" t="str">
            <v>jwatters@st-ignatius-edu.org</v>
          </cell>
          <cell r="P92" t="str">
            <v>512-350-1224</v>
          </cell>
          <cell r="AK92" t="str">
            <v>daughter of JB Watters</v>
          </cell>
        </row>
        <row r="93">
          <cell r="D93" t="str">
            <v>Watters, JB</v>
          </cell>
          <cell r="E93" t="str">
            <v>9:30,</v>
          </cell>
          <cell r="F93" t="str">
            <v/>
          </cell>
          <cell r="G93" t="str">
            <v>Expires 2027/06</v>
          </cell>
          <cell r="J93" t="str">
            <v>2023-02-01 after no response to emails in cleanup</v>
          </cell>
          <cell r="K93" t="str">
            <v>JB Watters</v>
          </cell>
          <cell r="M93" t="str">
            <v>(our school principal)</v>
          </cell>
          <cell r="N93"/>
          <cell r="O93" t="str">
            <v>jwatters@st-ignatius-edu.org</v>
          </cell>
          <cell r="P93" t="str">
            <v>512-350-1224</v>
          </cell>
          <cell r="AK93">
            <v>0</v>
          </cell>
        </row>
        <row r="94">
          <cell r="D94" t="str">
            <v>Wilson, Yvonne</v>
          </cell>
          <cell r="E94" t="str">
            <v>5,</v>
          </cell>
          <cell r="F94" t="str">
            <v>cup</v>
          </cell>
          <cell r="G94" t="str">
            <v>Expires 2028/04</v>
          </cell>
          <cell r="J94" t="str">
            <v/>
          </cell>
          <cell r="K94" t="str">
            <v>Yvonne Wilson</v>
          </cell>
          <cell r="M94" t="str">
            <v>11125-D Pinehurst Dr.</v>
          </cell>
          <cell r="N94" t="str">
            <v>Austin, Tx 78747</v>
          </cell>
          <cell r="O94" t="str">
            <v>yvonne.wilson61@gmail.com</v>
          </cell>
          <cell r="P94" t="str">
            <v>214-478-2406</v>
          </cell>
          <cell r="AK94">
            <v>0</v>
          </cell>
        </row>
        <row r="95">
          <cell r="D95" t="str">
            <v>Wright, Diane</v>
          </cell>
          <cell r="E95" t="str">
            <v>7:30,</v>
          </cell>
          <cell r="F95" t="str">
            <v>MC</v>
          </cell>
          <cell r="G95" t="str">
            <v>Expires 2024/06</v>
          </cell>
          <cell r="H95" t="str">
            <v>MC</v>
          </cell>
          <cell r="I95" t="str">
            <v>Alternate with Nan Sookiasian</v>
          </cell>
          <cell r="J95"/>
          <cell r="K95" t="str">
            <v>Diane Wright</v>
          </cell>
          <cell r="L95"/>
          <cell r="M95" t="str">
            <v>4703 Red Stone Ct.</v>
          </cell>
          <cell r="N95" t="str">
            <v>Austin, Tx 78735</v>
          </cell>
          <cell r="O95" t="str">
            <v>djwright4703@gmail.com</v>
          </cell>
          <cell r="P95" t="str">
            <v>512-318-1682</v>
          </cell>
          <cell r="AK95" t="str">
            <v>Alternate with Nan Sookiasian</v>
          </cell>
        </row>
        <row r="96">
          <cell r="D96" t="str">
            <v>Zachmann, Alaina</v>
          </cell>
          <cell r="E96" t="str">
            <v>7:30, 9:30,</v>
          </cell>
          <cell r="F96" t="str">
            <v>cup</v>
          </cell>
          <cell r="G96" t="str">
            <v>Expires 2027/09</v>
          </cell>
          <cell r="H96" t="str">
            <v>LEC</v>
          </cell>
          <cell r="K96" t="str">
            <v>Alaina Zachmann</v>
          </cell>
          <cell r="M96" t="str">
            <v>10607 Maha Circle</v>
          </cell>
          <cell r="N96" t="str">
            <v>Austin, Tx 78747</v>
          </cell>
          <cell r="O96" t="str">
            <v>alaina.zachmann@gmail.com</v>
          </cell>
          <cell r="P96" t="str">
            <v>512-839-2646</v>
          </cell>
          <cell r="AK96">
            <v>0</v>
          </cell>
        </row>
        <row r="97">
          <cell r="D97" t="str">
            <v>Zimmerman, Mark</v>
          </cell>
          <cell r="E97" t="str">
            <v>5, 9:30, 11:15,</v>
          </cell>
          <cell r="F97"/>
          <cell r="G97" t="str">
            <v>Expires 2025/10</v>
          </cell>
          <cell r="I97" t="str">
            <v>with wife Kim-life teen, baby son 2022, baby 2025</v>
          </cell>
          <cell r="K97" t="str">
            <v>Mark Zimmerman</v>
          </cell>
          <cell r="M97" t="str">
            <v>300 N Lamar Blvd #304</v>
          </cell>
          <cell r="N97" t="str">
            <v>Austin, Tx</v>
          </cell>
          <cell r="O97" t="str">
            <v>markzimmy@gmail.com</v>
          </cell>
          <cell r="P97" t="str">
            <v>740-506-4485</v>
          </cell>
          <cell r="AK97" t="str">
            <v>with wife Kim-life teen, baby son 2022, baby 2025</v>
          </cell>
        </row>
        <row r="98">
          <cell r="D98" t="str">
            <v>Belman, Juan</v>
          </cell>
          <cell r="E98" t="str">
            <v>1,</v>
          </cell>
          <cell r="G98" t="str">
            <v>Expires 2026/02</v>
          </cell>
          <cell r="H98" t="str">
            <v>LEC</v>
          </cell>
          <cell r="K98" t="str">
            <v>Juan Belman</v>
          </cell>
          <cell r="M98" t="str">
            <v>139 W. St. Elmo #D-203</v>
          </cell>
          <cell r="N98" t="str">
            <v>Austin, TX  78745</v>
          </cell>
          <cell r="O98" t="str">
            <v>jbelmannavarro@gmail.com</v>
          </cell>
          <cell r="P98" t="str">
            <v>512-573-3993</v>
          </cell>
          <cell r="AK98">
            <v>0</v>
          </cell>
        </row>
        <row r="99">
          <cell r="D99" t="str">
            <v>Orts, Melissa</v>
          </cell>
          <cell r="E99" t="str">
            <v>Vg,</v>
          </cell>
          <cell r="G99" t="str">
            <v>Expires 2028/02</v>
          </cell>
          <cell r="I99" t="str">
            <v>Don't schedule Apr-Jul.</v>
          </cell>
          <cell r="K99" t="str">
            <v>Melissa Orts*</v>
          </cell>
          <cell r="O99" t="str">
            <v>melissa.orts@gmail.com</v>
          </cell>
          <cell r="P99" t="str">
            <v>512-233-9787</v>
          </cell>
          <cell r="AK99" t="str">
            <v>Don't schedule Apr-Jul.</v>
          </cell>
        </row>
        <row r="100">
          <cell r="D100"/>
          <cell r="E100"/>
          <cell r="F100"/>
          <cell r="G100"/>
          <cell r="H100"/>
          <cell r="I100"/>
          <cell r="J100"/>
          <cell r="K100"/>
          <cell r="L100"/>
          <cell r="M100"/>
          <cell r="N100"/>
          <cell r="O100"/>
          <cell r="P100"/>
          <cell r="AK100"/>
          <cell r="AN100"/>
        </row>
        <row r="102">
          <cell r="E102"/>
          <cell r="G102"/>
          <cell r="K102"/>
          <cell r="O102"/>
        </row>
        <row r="103">
          <cell r="D103"/>
          <cell r="G103" t="e">
            <v>#N/A</v>
          </cell>
          <cell r="O103"/>
          <cell r="AK103">
            <v>0</v>
          </cell>
        </row>
        <row r="104">
          <cell r="D104" t="str">
            <v>Gohmann, Tim*</v>
          </cell>
          <cell r="E104" t="str">
            <v>7:30, 9:30, any</v>
          </cell>
          <cell r="G104" t="str">
            <v>Expires 2027/01</v>
          </cell>
          <cell r="H104" t="str">
            <v>LEC</v>
          </cell>
          <cell r="K104" t="str">
            <v>Tim Gohmann*</v>
          </cell>
          <cell r="O104" t="str">
            <v>tim@gohmann.com</v>
          </cell>
          <cell r="P104" t="str">
            <v>805-405-5420</v>
          </cell>
          <cell r="AK104">
            <v>0</v>
          </cell>
        </row>
        <row r="105">
          <cell r="D105" t="str">
            <v>Hafemeister, Linda*</v>
          </cell>
          <cell r="E105" t="str">
            <v>9:30, any</v>
          </cell>
          <cell r="G105" t="str">
            <v>Expires 2027/07</v>
          </cell>
          <cell r="K105" t="str">
            <v>Linda Hafemeister*</v>
          </cell>
          <cell r="O105" t="str">
            <v>lindahafe@gmail.com</v>
          </cell>
          <cell r="P105" t="str">
            <v>214-542-0308</v>
          </cell>
          <cell r="AK105">
            <v>0</v>
          </cell>
        </row>
        <row r="106">
          <cell r="D106" t="str">
            <v>Johns, Kevin*</v>
          </cell>
          <cell r="E106" t="str">
            <v>9:30, 11:15, any</v>
          </cell>
          <cell r="G106" t="str">
            <v>Expires 2026/07</v>
          </cell>
          <cell r="I106" t="str">
            <v>Schedule separate from wife, Mariana</v>
          </cell>
          <cell r="J106" t="str">
            <v>y year old and 9month old children 2025/06</v>
          </cell>
          <cell r="K106" t="str">
            <v>Kevin Johns*</v>
          </cell>
          <cell r="O106" t="str">
            <v>kevinpjohns@gmail.com</v>
          </cell>
          <cell r="P106" t="str">
            <v>737-270-3403</v>
          </cell>
          <cell r="AK106" t="str">
            <v>Schedule separate from wife, Mariana</v>
          </cell>
        </row>
        <row r="107">
          <cell r="D107" t="str">
            <v>Johns, Mariana*</v>
          </cell>
          <cell r="E107" t="str">
            <v>9:30, 11:15, any</v>
          </cell>
          <cell r="G107" t="str">
            <v>Expires 2027/12</v>
          </cell>
          <cell r="I107" t="str">
            <v>Schedule separate from husband, Kevin</v>
          </cell>
          <cell r="J107" t="str">
            <v>y year old and 9month old children 2025/06</v>
          </cell>
          <cell r="K107" t="str">
            <v>Mariana Johns*</v>
          </cell>
          <cell r="O107" t="str">
            <v>maarys@icloud.com</v>
          </cell>
          <cell r="P107" t="str">
            <v>737-262-0997</v>
          </cell>
          <cell r="AK107" t="str">
            <v>Schedule separate from husband, Kevin</v>
          </cell>
        </row>
        <row r="108">
          <cell r="D108" t="str">
            <v>Ryan, Johnny*</v>
          </cell>
          <cell r="E108" t="str">
            <v>9:30,</v>
          </cell>
          <cell r="G108" t="str">
            <v>Expires 2028/06</v>
          </cell>
          <cell r="K108" t="str">
            <v>Johnny Ryan*</v>
          </cell>
          <cell r="O108" t="str">
            <v>jjryaniv11@gmail.com</v>
          </cell>
          <cell r="P108" t="str">
            <v>339-223-4968</v>
          </cell>
          <cell r="AK108">
            <v>0</v>
          </cell>
        </row>
        <row r="109">
          <cell r="D109" t="str">
            <v>Hunter, Laura*</v>
          </cell>
          <cell r="E109" t="str">
            <v>9:30, 11:15, 5,</v>
          </cell>
          <cell r="G109" t="str">
            <v>Expected 2025/06/28</v>
          </cell>
          <cell r="I109" t="str">
            <v>Start out at 5 until she is more comfortable.</v>
          </cell>
          <cell r="K109" t="str">
            <v>Laura Hunter*</v>
          </cell>
          <cell r="O109" t="str">
            <v>lm65atx@gmail.com</v>
          </cell>
          <cell r="P109" t="str">
            <v>512-917-4002</v>
          </cell>
          <cell r="AK109" t="str">
            <v>Start out at 5 until she is more comfortable.</v>
          </cell>
        </row>
        <row r="110">
          <cell r="D110" t="str">
            <v>Mays, Aidan*</v>
          </cell>
          <cell r="E110" t="str">
            <v>9:30, 7:30,</v>
          </cell>
          <cell r="G110" t="str">
            <v>Expected 2025/06/28</v>
          </cell>
          <cell r="K110" t="str">
            <v>Aidan Mays*</v>
          </cell>
          <cell r="O110" t="str">
            <v>aidanimays@gmail.com</v>
          </cell>
          <cell r="P110" t="str">
            <v>614-563-5868</v>
          </cell>
          <cell r="AK110">
            <v>0</v>
          </cell>
        </row>
        <row r="111">
          <cell r="D111" t="str">
            <v>Meyers, Laura*</v>
          </cell>
          <cell r="E111" t="str">
            <v>11:15,</v>
          </cell>
          <cell r="G111">
            <v>0</v>
          </cell>
          <cell r="H111" t="str">
            <v>LEC</v>
          </cell>
          <cell r="K111" t="str">
            <v>Laura Meyers*</v>
          </cell>
          <cell r="O111" t="str">
            <v>lgmey06@gmail.com</v>
          </cell>
          <cell r="P111" t="str">
            <v>512-221-4397</v>
          </cell>
          <cell r="AK111">
            <v>0</v>
          </cell>
        </row>
        <row r="112">
          <cell r="D112" t="str">
            <v>Oyola, Sheila*</v>
          </cell>
          <cell r="E112" t="str">
            <v>9:30,</v>
          </cell>
          <cell r="G112" t="str">
            <v>Expected 2025/06/28</v>
          </cell>
          <cell r="K112" t="str">
            <v>Sheila Oyola*</v>
          </cell>
          <cell r="O112" t="str">
            <v>s_oyola@yahoo.com</v>
          </cell>
          <cell r="P112" t="str">
            <v>787-504-6552</v>
          </cell>
          <cell r="AK112">
            <v>0</v>
          </cell>
        </row>
        <row r="113">
          <cell r="D113" t="str">
            <v>Wolf, Angie*</v>
          </cell>
          <cell r="E113" t="str">
            <v>11:15,</v>
          </cell>
          <cell r="G113" t="str">
            <v>Expires 2027/10</v>
          </cell>
          <cell r="H113" t="str">
            <v>WEL</v>
          </cell>
          <cell r="I113" t="str">
            <v>Schedule Angie and Jon Separately</v>
          </cell>
          <cell r="K113" t="str">
            <v>Angie Wolf*</v>
          </cell>
          <cell r="O113" t="str">
            <v>angiewolf92@gmail.com</v>
          </cell>
          <cell r="P113" t="str">
            <v>512-471-3565</v>
          </cell>
          <cell r="AK113" t="str">
            <v>Schedule Angie and Jon Separately</v>
          </cell>
        </row>
        <row r="114">
          <cell r="D114" t="str">
            <v>Wolf, Ian*</v>
          </cell>
          <cell r="E114" t="str">
            <v>11:15,</v>
          </cell>
          <cell r="G114" t="str">
            <v>teen</v>
          </cell>
          <cell r="H114" t="str">
            <v>AS</v>
          </cell>
          <cell r="K114" t="str">
            <v>Ian Wolf*</v>
          </cell>
          <cell r="O114" t="str">
            <v>ianw1504@gmail.com</v>
          </cell>
          <cell r="P114" t="str">
            <v>512-638-9612</v>
          </cell>
          <cell r="AK114">
            <v>0</v>
          </cell>
        </row>
        <row r="115">
          <cell r="D115" t="str">
            <v>Wolf, Jon*</v>
          </cell>
          <cell r="E115" t="str">
            <v>11:15,</v>
          </cell>
          <cell r="G115" t="str">
            <v>Expected 2025/07/06</v>
          </cell>
          <cell r="H115" t="str">
            <v>WEL</v>
          </cell>
          <cell r="I115" t="str">
            <v>Schedule Angie and Jon Separately</v>
          </cell>
          <cell r="K115" t="str">
            <v>Jon Wolf*</v>
          </cell>
          <cell r="O115" t="str">
            <v>jwolf686@gmail.com</v>
          </cell>
          <cell r="P115" t="str">
            <v>512-497-5244</v>
          </cell>
          <cell r="AK115" t="str">
            <v>Schedule Angie and Jon Separately</v>
          </cell>
        </row>
        <row r="116">
          <cell r="D116" t="str">
            <v>Joyce, Elizabeth*</v>
          </cell>
          <cell r="E116" t="str">
            <v>9:30,</v>
          </cell>
          <cell r="G116">
            <v>0</v>
          </cell>
          <cell r="K116" t="str">
            <v>Elizabeth Joyce*</v>
          </cell>
          <cell r="O116" t="str">
            <v>catholic.happiness279@passmail.net</v>
          </cell>
          <cell r="P116" t="str">
            <v>512-271-9719</v>
          </cell>
          <cell r="AK116">
            <v>0</v>
          </cell>
        </row>
        <row r="117">
          <cell r="D117" t="str">
            <v>Rodriguez, Rubin*</v>
          </cell>
          <cell r="E117" t="str">
            <v>9:30,</v>
          </cell>
          <cell r="G117">
            <v>0</v>
          </cell>
          <cell r="K117" t="str">
            <v>Rubin Rodriguez*</v>
          </cell>
          <cell r="O117" t="str">
            <v>aalr0422@gmail.com</v>
          </cell>
          <cell r="P117" t="str">
            <v>210-589-8857</v>
          </cell>
          <cell r="AK117">
            <v>0</v>
          </cell>
        </row>
        <row r="118">
          <cell r="D118" t="str">
            <v>Ruddock, Megan*</v>
          </cell>
          <cell r="E118" t="str">
            <v>9:30, 11:15,</v>
          </cell>
          <cell r="G118" t="str">
            <v>Expected 2025/06/28</v>
          </cell>
          <cell r="K118" t="str">
            <v>Megan Ruddock*</v>
          </cell>
          <cell r="O118" t="str">
            <v>mdemagall18@gmail.com</v>
          </cell>
          <cell r="P118" t="str">
            <v>330-241-9117</v>
          </cell>
          <cell r="AK118">
            <v>0</v>
          </cell>
        </row>
        <row r="119">
          <cell r="D119" t="str">
            <v>Castelan, Max*</v>
          </cell>
          <cell r="E119" t="str">
            <v>11:15,</v>
          </cell>
          <cell r="G119" t="str">
            <v>teen</v>
          </cell>
          <cell r="K119" t="str">
            <v>Max Castelan*</v>
          </cell>
          <cell r="O119" t="str">
            <v>maxc4088@gmail.com</v>
          </cell>
          <cell r="P119" t="str">
            <v>512-669-1450</v>
          </cell>
          <cell r="AK119">
            <v>0</v>
          </cell>
        </row>
        <row r="120">
          <cell r="D120" t="str">
            <v>Potter, Rosemary*</v>
          </cell>
          <cell r="E120" t="str">
            <v>7:30,</v>
          </cell>
          <cell r="G120" t="str">
            <v>Expires 2028/06</v>
          </cell>
          <cell r="H120" t="str">
            <v>LEC</v>
          </cell>
          <cell r="K120" t="str">
            <v>Rosemary Potter*</v>
          </cell>
          <cell r="O120" t="str">
            <v>rosefpotter041411@gmail.com</v>
          </cell>
          <cell r="P120" t="str">
            <v>737-270-3403</v>
          </cell>
          <cell r="AK120">
            <v>0</v>
          </cell>
        </row>
        <row r="121">
          <cell r="D121" t="str">
            <v>Castelan, Christina*</v>
          </cell>
          <cell r="E121" t="str">
            <v>11:15,</v>
          </cell>
          <cell r="G121" t="str">
            <v>Expires 2028/07</v>
          </cell>
          <cell r="K121" t="str">
            <v>Christina Castelan*</v>
          </cell>
          <cell r="O121" t="str">
            <v>ctrevino2222@gmail.com</v>
          </cell>
          <cell r="P121" t="str">
            <v>512-214-1924</v>
          </cell>
          <cell r="AK121" t="str">
            <v>Schedule Christina and Oscar together</v>
          </cell>
        </row>
        <row r="122">
          <cell r="D122" t="str">
            <v>Castelan, Oscar*</v>
          </cell>
          <cell r="E122" t="str">
            <v>11:15,</v>
          </cell>
          <cell r="G122" t="str">
            <v>Expires 2027/08</v>
          </cell>
          <cell r="K122" t="str">
            <v>Oscar Castelan*</v>
          </cell>
          <cell r="O122" t="str">
            <v>oscarcastelan40@gmail.com</v>
          </cell>
          <cell r="P122" t="str">
            <v>512-214-3617</v>
          </cell>
          <cell r="AK122" t="str">
            <v>Schedule Christina and Oscar together</v>
          </cell>
        </row>
        <row r="123">
          <cell r="D123"/>
          <cell r="G123" t="e">
            <v>#N/A</v>
          </cell>
          <cell r="O123"/>
          <cell r="AK123">
            <v>0</v>
          </cell>
        </row>
        <row r="124">
          <cell r="D124"/>
          <cell r="G124" t="e">
            <v>#N/A</v>
          </cell>
          <cell r="O124"/>
          <cell r="AK124">
            <v>0</v>
          </cell>
        </row>
        <row r="125">
          <cell r="D125"/>
          <cell r="G125" t="e">
            <v>#N/A</v>
          </cell>
          <cell r="O125"/>
          <cell r="AK125">
            <v>0</v>
          </cell>
        </row>
        <row r="126">
          <cell r="D126"/>
          <cell r="G126" t="e">
            <v>#N/A</v>
          </cell>
          <cell r="O126"/>
          <cell r="AK126">
            <v>0</v>
          </cell>
        </row>
        <row r="127">
          <cell r="D127" t="str">
            <v>Sanchez, Maria</v>
          </cell>
          <cell r="E127" t="str">
            <v>1,</v>
          </cell>
          <cell r="G127" t="str">
            <v>Expires 2027/11</v>
          </cell>
          <cell r="I127" t="str">
            <v>husband: Dimas Espinoza</v>
          </cell>
          <cell r="K127" t="str">
            <v>Maria Sanchez</v>
          </cell>
          <cell r="O127" t="str">
            <v>espinosamariasanchez@gmail.com</v>
          </cell>
          <cell r="P127" t="str">
            <v>512-576-9682</v>
          </cell>
          <cell r="AK127" t="str">
            <v>husband: Dimas Espinoza</v>
          </cell>
        </row>
        <row r="128">
          <cell r="D128" t="str">
            <v>Rodriguez, Michelle*</v>
          </cell>
          <cell r="E128" t="str">
            <v>9:30,</v>
          </cell>
          <cell r="G128" t="str">
            <v>Expected 2025/06/28</v>
          </cell>
          <cell r="K128" t="str">
            <v>Michelle Rodriguez*</v>
          </cell>
          <cell r="O128" t="str">
            <v>rodriguezmic0820@gmail.com</v>
          </cell>
          <cell r="P128" t="str">
            <v>512-791-7715</v>
          </cell>
          <cell r="AK128">
            <v>0</v>
          </cell>
        </row>
        <row r="129">
          <cell r="AK129">
            <v>0</v>
          </cell>
        </row>
        <row r="130">
          <cell r="G130"/>
          <cell r="AK130">
            <v>0</v>
          </cell>
        </row>
        <row r="131">
          <cell r="D131" t="str">
            <v>Tucker, Richard</v>
          </cell>
          <cell r="E131" t="str">
            <v>11:15, Vg,</v>
          </cell>
          <cell r="F131" t="str">
            <v/>
          </cell>
          <cell r="G131" t="str">
            <v>(Good)</v>
          </cell>
          <cell r="K131" t="str">
            <v>Richard Tucker</v>
          </cell>
          <cell r="M131" t="str">
            <v>2112 Lear Lane</v>
          </cell>
          <cell r="N131" t="str">
            <v>Austin, TX,  78745</v>
          </cell>
          <cell r="O131" t="str">
            <v>Southwestcinemaservices@gmail.com richardtucker@austin.rr.com</v>
          </cell>
          <cell r="P131" t="str">
            <v>512-797-6154</v>
          </cell>
          <cell r="AK131">
            <v>0</v>
          </cell>
        </row>
        <row r="132">
          <cell r="D132" t="str">
            <v>Espinoza, Dimas</v>
          </cell>
          <cell r="E132" t="str">
            <v>1,</v>
          </cell>
          <cell r="G132" t="str">
            <v>not registered</v>
          </cell>
          <cell r="I132" t="str">
            <v>wife: Maria Sanchez</v>
          </cell>
          <cell r="K132" t="str">
            <v>Dimas Espinoza</v>
          </cell>
          <cell r="O132" t="str">
            <v>ponce9988@gmail.com</v>
          </cell>
          <cell r="P132" t="str">
            <v>512-825-5039</v>
          </cell>
          <cell r="AK132" t="str">
            <v>wife: Maria Sanchez</v>
          </cell>
          <cell r="AN132" t="str">
            <v>male</v>
          </cell>
        </row>
        <row r="133">
          <cell r="D133" t="str">
            <v>Downey, Roni</v>
          </cell>
          <cell r="E133" t="str">
            <v>7:30, Vg</v>
          </cell>
          <cell r="F133"/>
          <cell r="G133" t="str">
            <v>Expires 2027/12</v>
          </cell>
          <cell r="H133" t="str">
            <v>LEC</v>
          </cell>
          <cell r="I133" t="str">
            <v>Adult altar server</v>
          </cell>
          <cell r="J133" t="str">
            <v/>
          </cell>
          <cell r="K133" t="str">
            <v>Veronica Sanchez Downey</v>
          </cell>
          <cell r="L133"/>
          <cell r="M133" t="str">
            <v>8801 Peppergrass Cove</v>
          </cell>
          <cell r="N133" t="str">
            <v>Austin, TX  78745</v>
          </cell>
          <cell r="O133" t="str">
            <v>cwandronidowney@austin.rr.com</v>
          </cell>
          <cell r="P133" t="str">
            <v>512-292-8058</v>
          </cell>
          <cell r="AK133" t="str">
            <v>Adult altar server</v>
          </cell>
        </row>
        <row r="134">
          <cell r="D134" t="str">
            <v>Thornton, Ann</v>
          </cell>
          <cell r="E134" t="str">
            <v>5,</v>
          </cell>
          <cell r="F134" t="str">
            <v>cup</v>
          </cell>
          <cell r="G134" t="str">
            <v>Expires 2026/08</v>
          </cell>
          <cell r="H134" t="str">
            <v>SAC LEC</v>
          </cell>
          <cell r="K134" t="str">
            <v>Ann Thornton</v>
          </cell>
          <cell r="M134" t="str">
            <v>9602 Kangaroo Ln</v>
          </cell>
          <cell r="N134" t="str">
            <v>Austin, TX 78748</v>
          </cell>
          <cell r="O134" t="str">
            <v>athorn321@gmail.com</v>
          </cell>
          <cell r="P134" t="str">
            <v>512-294-6024</v>
          </cell>
          <cell r="AK134">
            <v>0</v>
          </cell>
          <cell r="AN134" t="str">
            <v>5pm setup; Took EIM refresher 8/2017</v>
          </cell>
        </row>
        <row r="135">
          <cell r="D135" t="str">
            <v>Alba, Theresa Ann</v>
          </cell>
          <cell r="E135" t="str">
            <v>11:15, 5</v>
          </cell>
          <cell r="F135" t="str">
            <v/>
          </cell>
          <cell r="G135" t="str">
            <v>Expires 2025/11</v>
          </cell>
          <cell r="H135" t="str">
            <v>LEC</v>
          </cell>
          <cell r="I135" t="str">
            <v>Requests Specific Dates to serve at each Ministry.</v>
          </cell>
          <cell r="J135" t="str">
            <v/>
          </cell>
          <cell r="K135" t="str">
            <v>Theresa Ann Alba</v>
          </cell>
          <cell r="M135" t="str">
            <v>806 Lambeth Ln</v>
          </cell>
          <cell r="N135" t="str">
            <v>Austin, TX  78748</v>
          </cell>
          <cell r="O135" t="str">
            <v>theresaannalba@yahoo.com, old: talba@mailbmc.com Work: TheresaAnn.Alba@huschblackwell.com</v>
          </cell>
          <cell r="P135" t="str">
            <v>512-385-5185</v>
          </cell>
          <cell r="AK135" t="str">
            <v>Requests Specific Dates to serve at each Ministry.</v>
          </cell>
          <cell r="AN135" t="str">
            <v>Requests Specific Dates to serve at each Ministry.</v>
          </cell>
        </row>
        <row r="136">
          <cell r="D136" t="str">
            <v>Arnett, Ann</v>
          </cell>
          <cell r="E136" t="str">
            <v>9:30,</v>
          </cell>
          <cell r="F136"/>
          <cell r="G136" t="str">
            <v>Expires 2027/05</v>
          </cell>
          <cell r="J136" t="str">
            <v/>
          </cell>
          <cell r="K136" t="str">
            <v>Ann Arnett</v>
          </cell>
          <cell r="M136" t="str">
            <v>600 Fort Drum Dr.</v>
          </cell>
          <cell r="N136" t="str">
            <v>Austin, Tx 78745</v>
          </cell>
          <cell r="O136" t="str">
            <v>600southernlady@gmail.com</v>
          </cell>
          <cell r="P136" t="str">
            <v>512-636-4180</v>
          </cell>
          <cell r="AK136">
            <v>0</v>
          </cell>
        </row>
        <row r="137">
          <cell r="D137" t="str">
            <v>Carrizales, Angela</v>
          </cell>
          <cell r="E137" t="str">
            <v>9:30,</v>
          </cell>
          <cell r="G137" t="str">
            <v>Expires 2028/05</v>
          </cell>
          <cell r="H137" t="str">
            <v>LEC</v>
          </cell>
          <cell r="I137" t="str">
            <v>2019-12-Please list both Sophia (altar server) and I (lector and Eucharistic minister) as Off the schedule but available to substitute.</v>
          </cell>
          <cell r="J137" t="str">
            <v/>
          </cell>
          <cell r="K137" t="str">
            <v>Angela Carrizales</v>
          </cell>
          <cell r="M137" t="str">
            <v>7207 Sir Gawain</v>
          </cell>
          <cell r="N137" t="str">
            <v>Austin, TX 78745</v>
          </cell>
          <cell r="O137" t="str">
            <v>acrrzls@hotmail.com</v>
          </cell>
          <cell r="P137" t="str">
            <v>512-627-0273</v>
          </cell>
          <cell r="AK137" t="str">
            <v>2019-12-Please list both Sophia (altar server) and I (lector and Eucharistic minister) as Off the schedule but available to substitute.</v>
          </cell>
        </row>
        <row r="138">
          <cell r="D138" t="str">
            <v>Castelan, Javier</v>
          </cell>
          <cell r="E138" t="str">
            <v>11:15,</v>
          </cell>
          <cell r="G138" t="str">
            <v>Expires 2026/01</v>
          </cell>
          <cell r="I138" t="str">
            <v>Schedule with (AS) daughters Castelan) and wife Teresa Martinez Castelan</v>
          </cell>
          <cell r="K138" t="str">
            <v>Javier Castelan</v>
          </cell>
          <cell r="M138" t="str">
            <v>175 Triangle Acres</v>
          </cell>
          <cell r="N138" t="str">
            <v>Cedar Creek, TX 78012</v>
          </cell>
          <cell r="O138" t="str">
            <v>bastropcast82@gmail.com</v>
          </cell>
          <cell r="P138" t="str">
            <v>512-698-3693</v>
          </cell>
          <cell r="AK138" t="str">
            <v>Schedule with (AS) daughters Castelan) and wife Teresa Martinez Castelan</v>
          </cell>
        </row>
        <row r="139">
          <cell r="D139" t="str">
            <v>Castello, Gabriela</v>
          </cell>
          <cell r="E139" t="str">
            <v>Weekdays</v>
          </cell>
          <cell r="G139" t="str">
            <v>Expires 2026/09</v>
          </cell>
          <cell r="K139" t="str">
            <v xml:space="preserve">Gabriela Castillo </v>
          </cell>
          <cell r="O139" t="str">
            <v>gabrielacastello126@gmail.com</v>
          </cell>
          <cell r="P139" t="str">
            <v>904-325-5272</v>
          </cell>
          <cell r="AK139">
            <v>0</v>
          </cell>
        </row>
        <row r="140">
          <cell r="D140" t="str">
            <v>Caswell, Judy</v>
          </cell>
          <cell r="E140" t="str">
            <v>Vg, 11:15,</v>
          </cell>
          <cell r="F140"/>
          <cell r="G140" t="str">
            <v>Expires 2026/05</v>
          </cell>
          <cell r="K140" t="str">
            <v>Judy Caswell</v>
          </cell>
          <cell r="M140" t="str">
            <v>1601 Faro #2501, 78741</v>
          </cell>
          <cell r="N140">
            <v>78741</v>
          </cell>
          <cell r="O140" t="str">
            <v>jcaswell43@gmail.com</v>
          </cell>
          <cell r="P140" t="str">
            <v>210-379-3040</v>
          </cell>
          <cell r="AK140">
            <v>0</v>
          </cell>
        </row>
        <row r="141">
          <cell r="D141" t="str">
            <v>Day, Brendan*</v>
          </cell>
          <cell r="E141" t="str">
            <v>Daily, 7am</v>
          </cell>
          <cell r="G141" t="str">
            <v>Expires 2027/01</v>
          </cell>
          <cell r="K141" t="str">
            <v>Brendan Day*</v>
          </cell>
          <cell r="O141" t="str">
            <v>brendanday@gmail.com</v>
          </cell>
          <cell r="P141" t="str">
            <v>512-7394997</v>
          </cell>
          <cell r="AK141">
            <v>0</v>
          </cell>
        </row>
        <row r="142">
          <cell r="D142" t="str">
            <v>Fenter, Patti</v>
          </cell>
          <cell r="E142" t="str">
            <v>Vg</v>
          </cell>
          <cell r="F142" t="str">
            <v>cup</v>
          </cell>
          <cell r="G142" t="str">
            <v>Expires 2027/03</v>
          </cell>
          <cell r="K142" t="str">
            <v>Patti Fenter</v>
          </cell>
          <cell r="M142" t="str">
            <v>4910 Suburban Drive</v>
          </cell>
          <cell r="N142" t="str">
            <v>Austin, Tx 78745</v>
          </cell>
          <cell r="O142" t="str">
            <v>pattifenter@gmail.com</v>
          </cell>
          <cell r="P142" t="str">
            <v>512-303-6464</v>
          </cell>
          <cell r="AK142">
            <v>0</v>
          </cell>
        </row>
        <row r="143">
          <cell r="D143" t="str">
            <v>Galindo, Fred</v>
          </cell>
          <cell r="E143" t="str">
            <v>11:15,</v>
          </cell>
          <cell r="F143" t="str">
            <v>cup</v>
          </cell>
          <cell r="G143" t="str">
            <v>Expires 2028/02</v>
          </cell>
          <cell r="I143" t="str">
            <v>2019-04 Works weekends so Mass is unpredictable cup only</v>
          </cell>
          <cell r="J143" t="str">
            <v>children are altar servers</v>
          </cell>
          <cell r="K143" t="str">
            <v>Fred Galindo</v>
          </cell>
          <cell r="M143" t="str">
            <v>3101 Raspberry Rd</v>
          </cell>
          <cell r="N143" t="str">
            <v>Austin, TX  787</v>
          </cell>
          <cell r="O143" t="str">
            <v>fredgalindo09@gmail.com  moxiesboy@yahoo.com</v>
          </cell>
          <cell r="P143" t="str">
            <v>512-292-3192</v>
          </cell>
          <cell r="AK143" t="str">
            <v>2019-04 Works weekends so Mass is unpredictable cup only</v>
          </cell>
        </row>
        <row r="144">
          <cell r="D144" t="str">
            <v>Gil, Mark</v>
          </cell>
          <cell r="E144" t="str">
            <v>11:15,</v>
          </cell>
          <cell r="F144"/>
          <cell r="G144" t="str">
            <v>Expires 2025/08</v>
          </cell>
          <cell r="H144" t="str">
            <v>LEC</v>
          </cell>
          <cell r="K144" t="str">
            <v>Mark Gil</v>
          </cell>
          <cell r="M144" t="str">
            <v>4512 Moose Dr.</v>
          </cell>
          <cell r="N144" t="str">
            <v>Austin, Tx</v>
          </cell>
          <cell r="O144" t="str">
            <v>mgil453@yahoo.com</v>
          </cell>
          <cell r="P144" t="str">
            <v>512-576-9373</v>
          </cell>
          <cell r="AK144">
            <v>0</v>
          </cell>
        </row>
        <row r="145">
          <cell r="D145" t="str">
            <v>Gonzalez, Carlos</v>
          </cell>
          <cell r="E145" t="str">
            <v>1,</v>
          </cell>
          <cell r="F145"/>
          <cell r="G145" t="str">
            <v>Expires 2025/02</v>
          </cell>
          <cell r="I145" t="str">
            <v>wife Maria</v>
          </cell>
          <cell r="J145"/>
          <cell r="K145" t="str">
            <v>Carlos Gonzalez</v>
          </cell>
          <cell r="M145" t="str">
            <v>132 Casa Blanca Dr</v>
          </cell>
          <cell r="N145" t="str">
            <v>Austin, TX 78704</v>
          </cell>
          <cell r="O145" t="str">
            <v>cagonza061677@gmail.com</v>
          </cell>
          <cell r="P145" t="str">
            <v>512-350-8852</v>
          </cell>
          <cell r="AK145" t="str">
            <v>wife Maria</v>
          </cell>
          <cell r="AN145" t="str">
            <v xml:space="preserve">Re-trained 2017-11.  Not present for 6 months so taking off the schedule 2014-08 </v>
          </cell>
        </row>
        <row r="146">
          <cell r="D146" t="str">
            <v>Jarosek, June</v>
          </cell>
          <cell r="E146" t="str">
            <v>Vg</v>
          </cell>
          <cell r="G146" t="str">
            <v>Expires 2028/03</v>
          </cell>
          <cell r="H146"/>
          <cell r="K146" t="str">
            <v>June Jarosek</v>
          </cell>
          <cell r="L146" t="str">
            <v xml:space="preserve">Surgery 2023/02 but hopes to be back </v>
          </cell>
          <cell r="M146" t="str">
            <v>2910 Brinwood</v>
          </cell>
          <cell r="N146" t="str">
            <v>Austin, TX 78704</v>
          </cell>
          <cell r="O146" t="str">
            <v>junejarosek@sbcglobal.net</v>
          </cell>
          <cell r="P146" t="str">
            <v>512-444-1531</v>
          </cell>
          <cell r="AK146">
            <v>0</v>
          </cell>
        </row>
        <row r="147">
          <cell r="D147" t="str">
            <v>Kutac, Jason</v>
          </cell>
          <cell r="E147" t="str">
            <v>Vg, 7:30, 9:30, 11:15, 5</v>
          </cell>
          <cell r="F147" t="str">
            <v/>
          </cell>
          <cell r="G147" t="e">
            <v>#N/A</v>
          </cell>
          <cell r="H147" t="str">
            <v>LEC</v>
          </cell>
          <cell r="I147" t="str">
            <v>2022-02 Too long since served</v>
          </cell>
          <cell r="J147" t="str">
            <v>2021-12 Don't schedule until re-trained</v>
          </cell>
          <cell r="K147" t="str">
            <v>Jason Kutac</v>
          </cell>
          <cell r="M147" t="str">
            <v>607 Kingfisher Creek</v>
          </cell>
          <cell r="N147" t="str">
            <v>Austin, Tx 78748</v>
          </cell>
          <cell r="O147" t="str">
            <v>jasonkutac1701@yahoo.com</v>
          </cell>
          <cell r="P147" t="str">
            <v>512-497-4909</v>
          </cell>
          <cell r="AK147" t="str">
            <v>2022-02 Too long since served</v>
          </cell>
        </row>
        <row r="148">
          <cell r="D148" t="str">
            <v>Leasure, Sarah</v>
          </cell>
          <cell r="E148" t="str">
            <v>9:30, 5,</v>
          </cell>
          <cell r="G148" t="e">
            <v>#N/A</v>
          </cell>
          <cell r="I148" t="str">
            <v>Going to College 2025/08</v>
          </cell>
          <cell r="K148" t="str">
            <v>Sarah Leasure</v>
          </cell>
          <cell r="L148">
            <v>38967</v>
          </cell>
          <cell r="M148" t="str">
            <v>10812 Culberson Dr.</v>
          </cell>
          <cell r="N148" t="str">
            <v>Austin, TX  78748</v>
          </cell>
          <cell r="O148" t="str">
            <v>sarahleasure11@gmail.com</v>
          </cell>
          <cell r="P148" t="str">
            <v>512-280-9472</v>
          </cell>
          <cell r="AK148" t="str">
            <v>Going to College 2025/08</v>
          </cell>
        </row>
        <row r="149">
          <cell r="D149" t="str">
            <v>Link, Michael*</v>
          </cell>
          <cell r="G149">
            <v>0</v>
          </cell>
          <cell r="I149" t="str">
            <v>Newlywed. May move.</v>
          </cell>
          <cell r="J149" t="str">
            <v>wife is Alyssa Ruiz</v>
          </cell>
          <cell r="K149" t="str">
            <v>Michael Link*</v>
          </cell>
          <cell r="O149" t="str">
            <v>linkmichaelj@gmail.com</v>
          </cell>
          <cell r="P149" t="str">
            <v>502-905-4911</v>
          </cell>
          <cell r="AK149" t="str">
            <v>Newlywed. May move.</v>
          </cell>
        </row>
        <row r="150">
          <cell r="D150" t="str">
            <v>Luque, Joaquin</v>
          </cell>
          <cell r="E150" t="str">
            <v>1,</v>
          </cell>
          <cell r="F150"/>
          <cell r="G150" t="str">
            <v>Expires 2026/07</v>
          </cell>
          <cell r="H150" t="str">
            <v>LEC</v>
          </cell>
          <cell r="I150" t="str">
            <v>From 2006 list of cup ministers.
Scheduled as Lector.</v>
          </cell>
          <cell r="J150"/>
          <cell r="K150" t="str">
            <v>Joaquin Luque</v>
          </cell>
          <cell r="L150" t="str">
            <v>Joaquin Luque</v>
          </cell>
          <cell r="M150" t="str">
            <v>9212 Struie Ln</v>
          </cell>
          <cell r="N150" t="str">
            <v>Austin TX  78749</v>
          </cell>
          <cell r="O150" t="str">
            <v>jeluque@aol.com Work: jluque@seton.org</v>
          </cell>
          <cell r="P150" t="str">
            <v>512-282-5158</v>
          </cell>
          <cell r="AK150" t="str">
            <v>From 2006 list of cup ministers.
Scheduled as Lector.</v>
          </cell>
          <cell r="AN150"/>
        </row>
        <row r="151">
          <cell r="D151" t="str">
            <v>Martello, Dolores</v>
          </cell>
          <cell r="E151" t="str">
            <v>9:30,</v>
          </cell>
          <cell r="F151"/>
          <cell r="G151" t="str">
            <v>Expires 2027/01</v>
          </cell>
          <cell r="H151" t="str">
            <v>Sacristan</v>
          </cell>
          <cell r="K151" t="str">
            <v>Dolores Martello</v>
          </cell>
          <cell r="M151" t="str">
            <v>411 W. St. Elmo Rd  #41</v>
          </cell>
          <cell r="N151" t="str">
            <v>Austin, TX 78745</v>
          </cell>
          <cell r="O151" t="str">
            <v>martellodiaz@gmail.com</v>
          </cell>
          <cell r="P151" t="str">
            <v>512-912-8249</v>
          </cell>
          <cell r="AK151">
            <v>0</v>
          </cell>
        </row>
        <row r="152">
          <cell r="D152" t="str">
            <v>Mash, Brian</v>
          </cell>
          <cell r="E152" t="str">
            <v>5,</v>
          </cell>
          <cell r="F152"/>
          <cell r="G152" t="str">
            <v>teen</v>
          </cell>
          <cell r="H152"/>
          <cell r="I152"/>
          <cell r="J152"/>
          <cell r="K152" t="str">
            <v>Brian Agustin Mash</v>
          </cell>
          <cell r="L152"/>
          <cell r="M152"/>
          <cell r="N152"/>
          <cell r="O152" t="str">
            <v>brianmash78704@gmail.com</v>
          </cell>
          <cell r="P152" t="str">
            <v>512-917-3540</v>
          </cell>
          <cell r="AK152">
            <v>0</v>
          </cell>
          <cell r="AN152"/>
        </row>
        <row r="153">
          <cell r="D153" t="str">
            <v>Miller, Peggy</v>
          </cell>
          <cell r="E153" t="str">
            <v>11:15, 9:30</v>
          </cell>
          <cell r="F153"/>
          <cell r="G153" t="str">
            <v>Expires 2027/04</v>
          </cell>
          <cell r="H153" t="str">
            <v>LEC</v>
          </cell>
          <cell r="J153" t="str">
            <v/>
          </cell>
          <cell r="K153" t="str">
            <v>Peggy Miller</v>
          </cell>
          <cell r="M153" t="str">
            <v>1221 S. Congress Ave #513</v>
          </cell>
          <cell r="N153" t="str">
            <v>Austin</v>
          </cell>
          <cell r="O153" t="str">
            <v>plilygrace@gmail.com</v>
          </cell>
          <cell r="P153" t="str">
            <v>512-940-1645</v>
          </cell>
          <cell r="AK153">
            <v>0</v>
          </cell>
          <cell r="AN153" t="str">
            <v>2019-04-Can be scheduled   2012-11 trouble with hands so cup only for awhile 2012-11</v>
          </cell>
        </row>
        <row r="154">
          <cell r="D154" t="str">
            <v>Moncada, Laurel</v>
          </cell>
          <cell r="G154" t="str">
            <v>teen</v>
          </cell>
          <cell r="K154" t="str">
            <v>Laurel Moncada</v>
          </cell>
          <cell r="O154" t="str">
            <v>moncadalr@icloud.com</v>
          </cell>
          <cell r="AK154">
            <v>0</v>
          </cell>
        </row>
        <row r="155">
          <cell r="D155" t="str">
            <v>Moncada, Nicole</v>
          </cell>
          <cell r="E155" t="str">
            <v>5,</v>
          </cell>
          <cell r="F155"/>
          <cell r="G155" t="str">
            <v>Expires 2025/02</v>
          </cell>
          <cell r="H155" t="str">
            <v>Choir</v>
          </cell>
          <cell r="K155" t="str">
            <v>Nickie Moncada</v>
          </cell>
          <cell r="O155" t="str">
            <v>moncadano@gmail.com</v>
          </cell>
          <cell r="P155" t="str">
            <v>504-430-8080</v>
          </cell>
          <cell r="AK155">
            <v>0</v>
          </cell>
        </row>
        <row r="156">
          <cell r="D156" t="str">
            <v>Montoya, Ethan</v>
          </cell>
          <cell r="E156" t="str">
            <v>Weekdays or sub</v>
          </cell>
          <cell r="G156" t="str">
            <v>Expires 2025/02</v>
          </cell>
          <cell r="K156" t="str">
            <v>Ethan Montoya</v>
          </cell>
          <cell r="O156" t="str">
            <v>ethan.s.montoya@gmail.com</v>
          </cell>
          <cell r="P156" t="str">
            <v>415-722-0872</v>
          </cell>
          <cell r="AK156">
            <v>0</v>
          </cell>
        </row>
        <row r="157">
          <cell r="D157" t="str">
            <v>Morris, Delores M.</v>
          </cell>
          <cell r="E157" t="str">
            <v>9:30,</v>
          </cell>
          <cell r="F157"/>
          <cell r="G157" t="str">
            <v>Expires 2027/06</v>
          </cell>
          <cell r="I157" t="str">
            <v>Too Many NS-2023-01-06</v>
          </cell>
          <cell r="J157" t="str">
            <v/>
          </cell>
          <cell r="K157" t="str">
            <v>Delores M. Morris</v>
          </cell>
          <cell r="M157" t="str">
            <v>6002 Palm Circle</v>
          </cell>
          <cell r="N157" t="str">
            <v>Austin, TX  78745</v>
          </cell>
          <cell r="O157" t="str">
            <v>deloresmmorris01@yahoo.com</v>
          </cell>
          <cell r="P157" t="str">
            <v>512-203-1330</v>
          </cell>
          <cell r="AK157" t="str">
            <v>Too Many NS-2023-01-06</v>
          </cell>
          <cell r="AN157" t="str">
            <v>Full Training 2014-08</v>
          </cell>
        </row>
        <row r="158">
          <cell r="D158" t="str">
            <v>Nava, Lori</v>
          </cell>
          <cell r="E158" t="str">
            <v>11:15,</v>
          </cell>
          <cell r="F158"/>
          <cell r="G158" t="str">
            <v>(Good)</v>
          </cell>
          <cell r="K158" t="str">
            <v>Lori Nava</v>
          </cell>
          <cell r="M158" t="str">
            <v>P.O. Box 150113</v>
          </cell>
          <cell r="N158" t="str">
            <v>Austin, TX 78715</v>
          </cell>
          <cell r="O158" t="str">
            <v xml:space="preserve">lnava@st-ignatius.org  loritanori@yahoo.com </v>
          </cell>
          <cell r="P158" t="str">
            <v>512-743-6600</v>
          </cell>
          <cell r="AK158">
            <v>0</v>
          </cell>
        </row>
        <row r="159">
          <cell r="D159" t="str">
            <v>Ortiz, Erica</v>
          </cell>
          <cell r="E159" t="str">
            <v>5, 11:15,</v>
          </cell>
          <cell r="F159" t="str">
            <v>?</v>
          </cell>
          <cell r="G159" t="str">
            <v>Expires 2025/02</v>
          </cell>
          <cell r="K159" t="str">
            <v>Erica Ortiz*</v>
          </cell>
          <cell r="O159" t="str">
            <v>ericarae327@yahoo.com</v>
          </cell>
          <cell r="P159" t="str">
            <v>361-935-9987</v>
          </cell>
          <cell r="AK159">
            <v>0</v>
          </cell>
        </row>
        <row r="160">
          <cell r="D160" t="str">
            <v>Perez, Patty</v>
          </cell>
          <cell r="E160" t="str">
            <v>5,</v>
          </cell>
          <cell r="F160" t="str">
            <v>cup</v>
          </cell>
          <cell r="G160" t="str">
            <v>Expires 2025/10</v>
          </cell>
          <cell r="H160" t="str">
            <v>WEL</v>
          </cell>
          <cell r="I160" t="str">
            <v>sub only</v>
          </cell>
          <cell r="K160" t="str">
            <v>Patty Perez</v>
          </cell>
          <cell r="O160" t="str">
            <v>pattyperez04@gmail.com</v>
          </cell>
          <cell r="P160" t="str">
            <v>512-658-3992</v>
          </cell>
          <cell r="AK160" t="str">
            <v>sub only</v>
          </cell>
        </row>
        <row r="161">
          <cell r="D161" t="str">
            <v>Pulich, Warren</v>
          </cell>
          <cell r="E161" t="str">
            <v>Vg, 9:30</v>
          </cell>
          <cell r="G161" t="str">
            <v>Expires 2026/07</v>
          </cell>
          <cell r="H161" t="str">
            <v>LEC</v>
          </cell>
          <cell r="I161" t="str">
            <v>Serves as needed.</v>
          </cell>
          <cell r="J161" t="str">
            <v>Never scheduled as EM. Is a scheduled lector.</v>
          </cell>
          <cell r="K161" t="str">
            <v>Warren Pulich</v>
          </cell>
          <cell r="L161"/>
          <cell r="M161" t="str">
            <v>2300 Westway Cr.</v>
          </cell>
          <cell r="N161" t="str">
            <v>Austin, TX  78704</v>
          </cell>
          <cell r="O161" t="str">
            <v>wmpulich@sbcglobal.net</v>
          </cell>
          <cell r="P161" t="str">
            <v>512-448-0904</v>
          </cell>
          <cell r="AK161" t="str">
            <v>Serves as needed.</v>
          </cell>
        </row>
        <row r="162">
          <cell r="D162" t="str">
            <v>Reyes, Jorge</v>
          </cell>
          <cell r="E162" t="str">
            <v>11:15, 9:30,</v>
          </cell>
          <cell r="F162"/>
          <cell r="G162" t="str">
            <v>Expires 2025/11</v>
          </cell>
          <cell r="K162" t="str">
            <v>Jorge Reyes</v>
          </cell>
          <cell r="M162" t="str">
            <v>7600 Latta Dr.</v>
          </cell>
          <cell r="N162" t="str">
            <v>Austin, TX 78749</v>
          </cell>
          <cell r="O162" t="str">
            <v>jorge@reyes.net</v>
          </cell>
          <cell r="P162" t="str">
            <v>512-797-5473</v>
          </cell>
          <cell r="AK162">
            <v>0</v>
          </cell>
        </row>
        <row r="163">
          <cell r="D163" t="str">
            <v>Reyes, Kathy</v>
          </cell>
          <cell r="E163" t="str">
            <v>11:15, 1, 5</v>
          </cell>
          <cell r="F163"/>
          <cell r="G163" t="str">
            <v>Expires 2025/11</v>
          </cell>
          <cell r="K163" t="str">
            <v>Kathy Reyes</v>
          </cell>
          <cell r="M163" t="str">
            <v>7600 Latta Dr.</v>
          </cell>
          <cell r="N163" t="str">
            <v>Austin, TX 78749</v>
          </cell>
          <cell r="O163" t="str">
            <v>katttury@austin.rr.com</v>
          </cell>
          <cell r="P163" t="str">
            <v>512-891-7899</v>
          </cell>
          <cell r="AK163">
            <v>0</v>
          </cell>
        </row>
        <row r="164">
          <cell r="D164" t="str">
            <v>Sanchez-Navarro, Quita</v>
          </cell>
          <cell r="E164" t="str">
            <v>11:15, Vg, 5</v>
          </cell>
          <cell r="F164" t="str">
            <v>EM</v>
          </cell>
          <cell r="G164" t="str">
            <v>Expires 2026/06</v>
          </cell>
          <cell r="H164" t="str">
            <v>LEC</v>
          </cell>
          <cell r="J164" t="str">
            <v>Just schedule as lector.  Will serve as cup or sub as needed. 2012-05</v>
          </cell>
          <cell r="K164" t="str">
            <v>Quita Sanchez-Navarro</v>
          </cell>
          <cell r="M164" t="str">
            <v>9305 Notches Dr.</v>
          </cell>
          <cell r="N164" t="str">
            <v>Austin, TX 787</v>
          </cell>
          <cell r="O164" t="str">
            <v>qsancheznavarro@gmail.com</v>
          </cell>
          <cell r="P164" t="str">
            <v>512-750-5419</v>
          </cell>
          <cell r="AK164">
            <v>0</v>
          </cell>
        </row>
        <row r="165">
          <cell r="D165" t="str">
            <v>Saucedo, Alfred</v>
          </cell>
          <cell r="E165" t="str">
            <v>9:30, 1</v>
          </cell>
          <cell r="F165"/>
          <cell r="G165" t="str">
            <v>Expires 2028/03</v>
          </cell>
          <cell r="H165" t="str">
            <v>MC</v>
          </cell>
          <cell r="K165" t="str">
            <v>Alfred Saucedo</v>
          </cell>
          <cell r="M165" t="str">
            <v>8905 Corran Ferry Dr.</v>
          </cell>
          <cell r="N165" t="str">
            <v>Asutin, TX 78749</v>
          </cell>
          <cell r="O165" t="str">
            <v>jasaucedo13@gmail.com</v>
          </cell>
          <cell r="P165" t="str">
            <v>512-361-3090</v>
          </cell>
          <cell r="AK165">
            <v>0</v>
          </cell>
        </row>
        <row r="166">
          <cell r="D166" t="str">
            <v>Sharp-Luque, Silka</v>
          </cell>
          <cell r="E166" t="str">
            <v>1,</v>
          </cell>
          <cell r="F166"/>
          <cell r="G166" t="str">
            <v>Expires 2027/08</v>
          </cell>
          <cell r="I166" t="str">
            <v>husband Joaquin- Lector; schedule together.</v>
          </cell>
          <cell r="K166" t="str">
            <v>Silka Sharp-Luque</v>
          </cell>
          <cell r="M166" t="str">
            <v>9212 Struie Lane</v>
          </cell>
          <cell r="N166" t="str">
            <v>Austin, TX  78749</v>
          </cell>
          <cell r="O166" t="str">
            <v>silkasharp@gmail.com</v>
          </cell>
          <cell r="P166" t="str">
            <v>512-282-5158</v>
          </cell>
          <cell r="AK166" t="str">
            <v>husband Joaquin- Lector; schedule together.</v>
          </cell>
          <cell r="AN166" t="str">
            <v>Joaquin- Lector; children Daniel and Ana Melissa Luque AS; schedule all together.</v>
          </cell>
        </row>
        <row r="167">
          <cell r="D167" t="str">
            <v>Steen, Tore</v>
          </cell>
          <cell r="E167" t="str">
            <v>9:30,</v>
          </cell>
          <cell r="G167" t="str">
            <v>Expires 2026/09</v>
          </cell>
          <cell r="K167" t="str">
            <v>Tore Steen</v>
          </cell>
          <cell r="M167" t="str">
            <v>321 Sand Hills Ln</v>
          </cell>
          <cell r="N167" t="str">
            <v>Austin, Texas 78739</v>
          </cell>
          <cell r="O167" t="str">
            <v>tsteensr@gmail.com</v>
          </cell>
          <cell r="P167" t="str">
            <v>435-655-1339</v>
          </cell>
          <cell r="AK167">
            <v>0</v>
          </cell>
        </row>
        <row r="168">
          <cell r="D168" t="str">
            <v>Vondrak, Julie</v>
          </cell>
          <cell r="E168" t="str">
            <v>9:30,</v>
          </cell>
          <cell r="F168"/>
          <cell r="G168" t="str">
            <v>Expires 2027/04</v>
          </cell>
          <cell r="I168" t="str">
            <v>Can schedule if needed.</v>
          </cell>
          <cell r="K168" t="str">
            <v>Julie Vondrak</v>
          </cell>
          <cell r="L168" t="str">
            <v>y</v>
          </cell>
          <cell r="O168" t="str">
            <v>jvondrak@st-ignatius-edu.org</v>
          </cell>
          <cell r="P168" t="str">
            <v>512-699-4091</v>
          </cell>
          <cell r="AK168" t="str">
            <v>Can schedule if needed.</v>
          </cell>
        </row>
        <row r="169">
          <cell r="D169" t="str">
            <v>Zigmond, Ann</v>
          </cell>
          <cell r="E169" t="str">
            <v>7:30, 9:30</v>
          </cell>
          <cell r="F169"/>
          <cell r="G169" t="str">
            <v>Expires 2026/06</v>
          </cell>
          <cell r="J169" t="str">
            <v/>
          </cell>
          <cell r="K169" t="str">
            <v>Ann Zigmond</v>
          </cell>
          <cell r="M169" t="str">
            <v>1304 Mariposa Dr. #272</v>
          </cell>
          <cell r="N169" t="str">
            <v>Austin, TX 78704</v>
          </cell>
          <cell r="O169" t="str">
            <v>aez3030@gmail.com</v>
          </cell>
          <cell r="P169" t="str">
            <v>512-663-0357</v>
          </cell>
          <cell r="AK169">
            <v>0</v>
          </cell>
          <cell r="AN169" t="str">
            <v>Unable to commit to schedule. Still available 2012-05.  Back 2018-10. First scheduled June 2007 - pre 2006?</v>
          </cell>
        </row>
        <row r="170">
          <cell r="D170" t="str">
            <v>Wick, Elyse*</v>
          </cell>
          <cell r="G170" t="str">
            <v>not yet</v>
          </cell>
          <cell r="I170" t="str">
            <v>No EIM yet</v>
          </cell>
          <cell r="K170" t="str">
            <v>Elyse Wick*</v>
          </cell>
          <cell r="O170" t="str">
            <v>lyseebella@gmail.com</v>
          </cell>
          <cell r="P170" t="str">
            <v>505-999-6202</v>
          </cell>
          <cell r="AK170" t="str">
            <v>No EIM yet</v>
          </cell>
        </row>
        <row r="171">
          <cell r="G171"/>
          <cell r="O171"/>
          <cell r="AK171">
            <v>0</v>
          </cell>
        </row>
        <row r="173">
          <cell r="AK173">
            <v>0</v>
          </cell>
        </row>
        <row r="175">
          <cell r="D175" t="str">
            <v>Higdon, Dimple*</v>
          </cell>
          <cell r="E175" t="str">
            <v>9:30,</v>
          </cell>
          <cell r="G175" t="str">
            <v>current</v>
          </cell>
          <cell r="I175" t="str">
            <v>will sub until Dec</v>
          </cell>
          <cell r="J175" t="str">
            <v>Andrew Higdon is Lector</v>
          </cell>
          <cell r="K175" t="str">
            <v>Dimple Higdon*</v>
          </cell>
          <cell r="O175" t="str">
            <v>dimple-andrew@proton.me</v>
          </cell>
          <cell r="P175" t="str">
            <v>832-492-1963</v>
          </cell>
          <cell r="AK175" t="str">
            <v>will sub until Dec</v>
          </cell>
        </row>
        <row r="176">
          <cell r="D176" t="str">
            <v>Racanelli, Alicia*</v>
          </cell>
          <cell r="G176">
            <v>0</v>
          </cell>
          <cell r="I176" t="str">
            <v>working on EIM</v>
          </cell>
          <cell r="K176" t="str">
            <v>Alicia Racanelli*</v>
          </cell>
          <cell r="O176" t="str">
            <v>alicia.racanelli@traviscountytx.gov</v>
          </cell>
          <cell r="P176" t="str">
            <v>512-569-5744</v>
          </cell>
          <cell r="AK176" t="str">
            <v>working on EIM</v>
          </cell>
        </row>
        <row r="187">
          <cell r="L187" t="str">
            <v>On Richard's email</v>
          </cell>
        </row>
        <row r="188">
          <cell r="D188" t="str">
            <v xml:space="preserve">Schaefer, Brian </v>
          </cell>
          <cell r="L188" t="str">
            <v>y</v>
          </cell>
          <cell r="O188" t="str">
            <v>bsch0306@gmail.com</v>
          </cell>
          <cell r="P188" t="str">
            <v>512-809-1566</v>
          </cell>
        </row>
        <row r="189">
          <cell r="D189" t="str">
            <v>Schaefer, Carmen</v>
          </cell>
          <cell r="L189" t="str">
            <v>y</v>
          </cell>
          <cell r="O189" t="str">
            <v>bsch0306@gmail.com</v>
          </cell>
          <cell r="P189" t="str">
            <v>714-309-5748</v>
          </cell>
        </row>
        <row r="190">
          <cell r="D190" t="str">
            <v>Higdon, Andrew</v>
          </cell>
          <cell r="I190" t="str">
            <v>He is a lector.</v>
          </cell>
          <cell r="L190" t="str">
            <v>y</v>
          </cell>
          <cell r="O190" t="str">
            <v>ndrwhgdn@protonmail.com</v>
          </cell>
          <cell r="P190" t="str">
            <v>574-404-1993</v>
          </cell>
        </row>
        <row r="191">
          <cell r="D191" t="str">
            <v>Pearce, Nicole</v>
          </cell>
          <cell r="L191" t="str">
            <v>y</v>
          </cell>
          <cell r="O191" t="str">
            <v>nicolepearce14@gmail.com</v>
          </cell>
          <cell r="P191" t="str">
            <v>608-393-9560</v>
          </cell>
        </row>
        <row r="192">
          <cell r="D192" t="str">
            <v>Gonzalez, Maria Jesus</v>
          </cell>
          <cell r="P192" t="str">
            <v>512-605-7231</v>
          </cell>
        </row>
        <row r="194">
          <cell r="D194" t="str">
            <v>Halm, Linda</v>
          </cell>
          <cell r="E194" t="str">
            <v>9:30,</v>
          </cell>
          <cell r="F194"/>
          <cell r="G194" t="str">
            <v>EIM 2019/11 valid</v>
          </cell>
          <cell r="I194" t="str">
            <v>weekdays, and 9:30</v>
          </cell>
          <cell r="K194" t="str">
            <v>Linda Halm</v>
          </cell>
          <cell r="M194" t="str">
            <v xml:space="preserve">1201 Upland Dr. </v>
          </cell>
          <cell r="N194" t="str">
            <v>Austin, Tx 78740</v>
          </cell>
          <cell r="O194" t="str">
            <v>linda.schreiber@yahoo.com</v>
          </cell>
          <cell r="P194" t="str">
            <v>830-765-4107</v>
          </cell>
          <cell r="AK194" t="str">
            <v>weekdays, and 9:30</v>
          </cell>
        </row>
        <row r="200">
          <cell r="D200"/>
          <cell r="E200"/>
          <cell r="F200"/>
          <cell r="G200"/>
          <cell r="H200"/>
          <cell r="I200"/>
          <cell r="J200"/>
          <cell r="K200"/>
          <cell r="L200"/>
          <cell r="M200"/>
          <cell r="N200"/>
          <cell r="O200"/>
          <cell r="P200"/>
          <cell r="AK200"/>
          <cell r="AN200"/>
        </row>
      </sheetData>
      <sheetData sheetId="6"/>
      <sheetData sheetId="7"/>
      <sheetData sheetId="8"/>
      <sheetData sheetId="9">
        <row r="1">
          <cell r="A1" t="str">
            <v>Name</v>
          </cell>
          <cell r="C1" t="str">
            <v>Current Status 
2025/02</v>
          </cell>
        </row>
        <row r="2">
          <cell r="A2"/>
        </row>
        <row r="3">
          <cell r="A3" t="str">
            <v>Kraft, Olivia</v>
          </cell>
          <cell r="C3" t="str">
            <v>teen</v>
          </cell>
        </row>
        <row r="4">
          <cell r="A4" t="str">
            <v>Aceves, Mateo</v>
          </cell>
          <cell r="C4" t="str">
            <v>teen</v>
          </cell>
        </row>
        <row r="5">
          <cell r="A5" t="str">
            <v>Mash, Brian</v>
          </cell>
          <cell r="C5" t="str">
            <v>teen</v>
          </cell>
        </row>
        <row r="6">
          <cell r="A6" t="str">
            <v>Moncada, Laurel</v>
          </cell>
          <cell r="C6" t="str">
            <v>teen</v>
          </cell>
        </row>
        <row r="7">
          <cell r="A7"/>
        </row>
        <row r="8">
          <cell r="A8" t="str">
            <v>Castelan, Max*</v>
          </cell>
          <cell r="C8" t="str">
            <v>teen</v>
          </cell>
        </row>
        <row r="9">
          <cell r="A9" t="str">
            <v>Wolf, Ian*</v>
          </cell>
          <cell r="C9" t="str">
            <v>teen</v>
          </cell>
        </row>
        <row r="10">
          <cell r="A10" t="str">
            <v>Sanchez, Teresa</v>
          </cell>
          <cell r="C10" t="str">
            <v>Expires 2027/05</v>
          </cell>
        </row>
        <row r="11">
          <cell r="A11" t="str">
            <v>Elliott, Lexie</v>
          </cell>
          <cell r="C11" t="str">
            <v>Expires 2027/08</v>
          </cell>
        </row>
        <row r="12">
          <cell r="A12" t="str">
            <v>Espinoza, Dimas</v>
          </cell>
          <cell r="C12" t="str">
            <v>not registered</v>
          </cell>
        </row>
        <row r="13">
          <cell r="A13" t="str">
            <v>Higdon, Dimple*</v>
          </cell>
          <cell r="C13" t="str">
            <v>current</v>
          </cell>
        </row>
        <row r="14">
          <cell r="A14" t="str">
            <v>Joyce, Elizabeth*</v>
          </cell>
        </row>
        <row r="15">
          <cell r="A15" t="str">
            <v>Link, Michael*</v>
          </cell>
        </row>
        <row r="16">
          <cell r="A16" t="str">
            <v>Racanelli, Alicia*</v>
          </cell>
        </row>
        <row r="17">
          <cell r="A17" t="str">
            <v>Rodriguez, Rubin*</v>
          </cell>
        </row>
        <row r="18">
          <cell r="A18" t="str">
            <v>Wick, Elyse*</v>
          </cell>
          <cell r="C18" t="str">
            <v>not yet</v>
          </cell>
        </row>
        <row r="19">
          <cell r="A19" t="str">
            <v>Meyers, Laura*</v>
          </cell>
        </row>
        <row r="20">
          <cell r="A20" t="str">
            <v>Castelan, Christina*</v>
          </cell>
          <cell r="C20" t="str">
            <v>Expires 2028/07</v>
          </cell>
        </row>
        <row r="21">
          <cell r="A21" t="str">
            <v>Hunter, Laura*</v>
          </cell>
          <cell r="C21" t="str">
            <v>Expected 2025/06/28</v>
          </cell>
        </row>
        <row r="22">
          <cell r="A22" t="str">
            <v>Mays, Aidan*</v>
          </cell>
          <cell r="C22" t="str">
            <v>Expected 2025/06/28</v>
          </cell>
        </row>
        <row r="23">
          <cell r="A23" t="str">
            <v>Oyola, Sheila*</v>
          </cell>
          <cell r="C23" t="str">
            <v>Expected 2025/06/28</v>
          </cell>
        </row>
        <row r="24">
          <cell r="A24" t="str">
            <v>Potter, Rosemary*</v>
          </cell>
          <cell r="C24" t="str">
            <v>Expires 2028/06</v>
          </cell>
        </row>
        <row r="25">
          <cell r="A25" t="str">
            <v>Rodriguez, Michelle*</v>
          </cell>
          <cell r="C25" t="str">
            <v>Expected 2025/06/28</v>
          </cell>
        </row>
        <row r="26">
          <cell r="A26" t="str">
            <v>Ruddock, Megan*</v>
          </cell>
          <cell r="C26" t="str">
            <v>Expected 2025/06/28</v>
          </cell>
        </row>
        <row r="27">
          <cell r="A27" t="str">
            <v>Wolf, Jon*</v>
          </cell>
          <cell r="C27" t="str">
            <v>Expected 2025/07/06</v>
          </cell>
        </row>
        <row r="28">
          <cell r="A28" t="str">
            <v>Mata, Juan</v>
          </cell>
          <cell r="C28" t="str">
            <v>Expires 2023/10</v>
          </cell>
        </row>
        <row r="29">
          <cell r="A29" t="str">
            <v>Pena, Rosa</v>
          </cell>
          <cell r="C29" t="str">
            <v>Expires 2025/03</v>
          </cell>
        </row>
        <row r="30">
          <cell r="A30" t="str">
            <v>Goldsmith, Kayley</v>
          </cell>
          <cell r="C30" t="str">
            <v>Expires 2025/04</v>
          </cell>
        </row>
        <row r="31">
          <cell r="A31" t="str">
            <v>Carter Munson, Marilyn</v>
          </cell>
          <cell r="C31" t="str">
            <v>Expires 2025/05</v>
          </cell>
        </row>
        <row r="32">
          <cell r="A32" t="str">
            <v>Frausto, Rigoberto</v>
          </cell>
          <cell r="C32" t="str">
            <v>Expires 2024/09</v>
          </cell>
        </row>
        <row r="33">
          <cell r="A33" t="str">
            <v>Martinez, Isidra</v>
          </cell>
          <cell r="C33" t="str">
            <v>Expires 2024/09</v>
          </cell>
        </row>
        <row r="34">
          <cell r="A34" t="str">
            <v>Gonzalez, Carlos</v>
          </cell>
          <cell r="C34" t="str">
            <v>Expires 2025/02</v>
          </cell>
        </row>
        <row r="35">
          <cell r="A35" t="str">
            <v>Alpuche, Carlos</v>
          </cell>
          <cell r="C35" t="str">
            <v>Expires 2025/06</v>
          </cell>
        </row>
        <row r="36">
          <cell r="A36" t="str">
            <v>Esparza, Felipe</v>
          </cell>
          <cell r="C36" t="str">
            <v>Expires 2025/06</v>
          </cell>
        </row>
        <row r="37">
          <cell r="A37" t="str">
            <v>Esparza, Laura</v>
          </cell>
          <cell r="C37" t="str">
            <v>Expires 2025/06</v>
          </cell>
        </row>
        <row r="38">
          <cell r="A38" t="str">
            <v>Moncada, Nicole</v>
          </cell>
          <cell r="C38" t="str">
            <v>Expires 2025/02</v>
          </cell>
        </row>
        <row r="39">
          <cell r="A39" t="str">
            <v>Ortiz, Erica</v>
          </cell>
          <cell r="C39" t="str">
            <v>Expires 2025/02</v>
          </cell>
        </row>
        <row r="40">
          <cell r="A40" t="str">
            <v>Wright, Diane</v>
          </cell>
          <cell r="C40" t="str">
            <v>Expires 2024/06</v>
          </cell>
        </row>
        <row r="41">
          <cell r="A41" t="str">
            <v>Bartz, Diana</v>
          </cell>
          <cell r="C41" t="str">
            <v>Expires 2025/05</v>
          </cell>
        </row>
        <row r="42">
          <cell r="A42" t="str">
            <v>Cervantes, Beatris</v>
          </cell>
          <cell r="C42" t="str">
            <v>Expires 2025/02</v>
          </cell>
        </row>
        <row r="43">
          <cell r="A43" t="str">
            <v>Gonzales, David</v>
          </cell>
          <cell r="C43" t="str">
            <v>Expires 2028/05</v>
          </cell>
        </row>
        <row r="44">
          <cell r="A44" t="str">
            <v>Gonzales, Megan</v>
          </cell>
          <cell r="C44" t="str">
            <v>Expires 2028/05</v>
          </cell>
        </row>
        <row r="45">
          <cell r="A45" t="str">
            <v>McKinney, Paula</v>
          </cell>
          <cell r="C45" t="str">
            <v>Expires 2028/06</v>
          </cell>
        </row>
        <row r="46">
          <cell r="A46" t="str">
            <v>Montoya, Ethan</v>
          </cell>
          <cell r="C46" t="str">
            <v>Expires 2025/02</v>
          </cell>
        </row>
        <row r="47">
          <cell r="A47" t="str">
            <v>Alvarado, Cheryl</v>
          </cell>
          <cell r="C47" t="str">
            <v>Expires 2025/07</v>
          </cell>
        </row>
        <row r="48">
          <cell r="A48" t="str">
            <v>Bradley, Mike</v>
          </cell>
          <cell r="C48" t="str">
            <v>Expires 2025/07</v>
          </cell>
        </row>
        <row r="49">
          <cell r="A49" t="str">
            <v>Hernandez, Maria</v>
          </cell>
          <cell r="C49" t="str">
            <v>Expires 2025/07</v>
          </cell>
        </row>
        <row r="50">
          <cell r="A50" t="str">
            <v>Hooper, Samuel</v>
          </cell>
          <cell r="C50" t="str">
            <v>Expires 2025/07</v>
          </cell>
        </row>
        <row r="51">
          <cell r="A51" t="str">
            <v>Montoya, Erika</v>
          </cell>
          <cell r="C51" t="str">
            <v>Expires 2025/07</v>
          </cell>
        </row>
        <row r="52">
          <cell r="A52" t="str">
            <v>Perez, Javier</v>
          </cell>
          <cell r="C52" t="str">
            <v>Expires 2025/07</v>
          </cell>
        </row>
        <row r="53">
          <cell r="A53" t="str">
            <v>Ruiz, Alyssa</v>
          </cell>
          <cell r="C53" t="str">
            <v>Expires 2025/07</v>
          </cell>
        </row>
        <row r="54">
          <cell r="A54" t="str">
            <v>Stich, John</v>
          </cell>
          <cell r="C54" t="str">
            <v>Expires 2025/07</v>
          </cell>
        </row>
        <row r="55">
          <cell r="A55" t="str">
            <v>Streit, Emma</v>
          </cell>
          <cell r="C55" t="str">
            <v>Expires 2025/07</v>
          </cell>
        </row>
        <row r="56">
          <cell r="A56" t="str">
            <v>Gil, Mark</v>
          </cell>
          <cell r="C56" t="str">
            <v>Expires 2025/08</v>
          </cell>
        </row>
        <row r="57">
          <cell r="A57" t="str">
            <v>Higdon, Andrew</v>
          </cell>
          <cell r="C57" t="str">
            <v>Expires 2025/08</v>
          </cell>
        </row>
        <row r="58">
          <cell r="A58" t="str">
            <v>Truong, Kathy</v>
          </cell>
          <cell r="C58" t="str">
            <v>Expires 2025/08</v>
          </cell>
        </row>
        <row r="59">
          <cell r="A59" t="str">
            <v>Oldmixon, Douglas</v>
          </cell>
          <cell r="C59" t="str">
            <v>Expires 2025/10</v>
          </cell>
        </row>
        <row r="60">
          <cell r="A60" t="str">
            <v>Perez, Patty</v>
          </cell>
          <cell r="C60" t="str">
            <v>Expires 2025/10</v>
          </cell>
        </row>
        <row r="61">
          <cell r="A61" t="str">
            <v>Townsend, Christopher</v>
          </cell>
          <cell r="C61" t="str">
            <v>Expires 2025/10</v>
          </cell>
        </row>
        <row r="62">
          <cell r="A62" t="str">
            <v>Zimmerman, Mark</v>
          </cell>
          <cell r="C62" t="str">
            <v>Expires 2025/10</v>
          </cell>
        </row>
        <row r="63">
          <cell r="A63" t="str">
            <v>Reyes, Jorge</v>
          </cell>
          <cell r="C63" t="str">
            <v>Expires 2025/11</v>
          </cell>
        </row>
        <row r="64">
          <cell r="A64" t="str">
            <v>Alba, Theresa Ann</v>
          </cell>
          <cell r="C64" t="str">
            <v>Expires 2025/11</v>
          </cell>
        </row>
        <row r="65">
          <cell r="A65" t="str">
            <v>Chavez, Dolores</v>
          </cell>
          <cell r="C65" t="str">
            <v>Expires 2025/11</v>
          </cell>
        </row>
        <row r="66">
          <cell r="A66" t="str">
            <v>Ochoa, Chris</v>
          </cell>
          <cell r="C66" t="str">
            <v>Expires 2025/11</v>
          </cell>
        </row>
        <row r="67">
          <cell r="A67" t="str">
            <v>Reyes, Kathy</v>
          </cell>
          <cell r="C67" t="str">
            <v>Expires 2025/11</v>
          </cell>
        </row>
        <row r="68">
          <cell r="A68" t="str">
            <v>Sookiasian, Nanette</v>
          </cell>
          <cell r="C68" t="str">
            <v>Expires 2025/11</v>
          </cell>
        </row>
        <row r="69">
          <cell r="A69" t="str">
            <v>Joseph, Desiree</v>
          </cell>
          <cell r="C69" t="str">
            <v>Expires 2028/07</v>
          </cell>
        </row>
        <row r="70">
          <cell r="A70" t="str">
            <v>Castelan, Javier</v>
          </cell>
          <cell r="C70" t="str">
            <v>Expires 2026/01</v>
          </cell>
        </row>
        <row r="71">
          <cell r="A71" t="str">
            <v>Castelan, Teresa</v>
          </cell>
          <cell r="C71" t="str">
            <v>Expires 2026/01</v>
          </cell>
        </row>
        <row r="72">
          <cell r="A72" t="str">
            <v>Crouch, Thad</v>
          </cell>
          <cell r="C72" t="str">
            <v>Expires 2026/01</v>
          </cell>
        </row>
        <row r="73">
          <cell r="A73" t="str">
            <v>Leone, Giacomo</v>
          </cell>
          <cell r="C73" t="str">
            <v>Expires 2026/01</v>
          </cell>
        </row>
        <row r="74">
          <cell r="A74" t="str">
            <v>Belman, Juan</v>
          </cell>
          <cell r="C74" t="str">
            <v>Expires 2026/02</v>
          </cell>
        </row>
        <row r="75">
          <cell r="A75" t="str">
            <v>Kemp, Hal</v>
          </cell>
          <cell r="C75" t="str">
            <v>Expires 2026/02</v>
          </cell>
        </row>
        <row r="76">
          <cell r="A76" t="str">
            <v>Torres, Betty A.</v>
          </cell>
          <cell r="C76" t="str">
            <v>Expires 2026/02</v>
          </cell>
        </row>
        <row r="77">
          <cell r="A77" t="str">
            <v>DeWitt, Deborah</v>
          </cell>
          <cell r="C77" t="str">
            <v>Expires 2026/03</v>
          </cell>
        </row>
        <row r="78">
          <cell r="A78" t="str">
            <v>Martinez de Sevilla, Irma</v>
          </cell>
          <cell r="C78" t="str">
            <v>Expires 2026/03</v>
          </cell>
        </row>
        <row r="79">
          <cell r="A79" t="str">
            <v>Sevilla, Oscar</v>
          </cell>
          <cell r="C79" t="str">
            <v>Expires 2026/03</v>
          </cell>
        </row>
        <row r="80">
          <cell r="A80" t="str">
            <v>Caldwell, Larry</v>
          </cell>
          <cell r="C80" t="str">
            <v>Expires 2026/04</v>
          </cell>
        </row>
        <row r="81">
          <cell r="A81" t="str">
            <v>Caldwell, Valerie</v>
          </cell>
          <cell r="C81" t="str">
            <v>Expires 2026/04</v>
          </cell>
        </row>
        <row r="82">
          <cell r="A82" t="str">
            <v>Lunning, Ev</v>
          </cell>
          <cell r="C82" t="str">
            <v>Expires 2026/04</v>
          </cell>
        </row>
        <row r="83">
          <cell r="A83" t="str">
            <v>Pulich, Joyce</v>
          </cell>
          <cell r="C83" t="str">
            <v>Expires 2026/04</v>
          </cell>
        </row>
        <row r="84">
          <cell r="A84" t="str">
            <v>Vasquez, Deloise</v>
          </cell>
          <cell r="C84" t="str">
            <v>Expires 2026/04</v>
          </cell>
        </row>
        <row r="85">
          <cell r="A85" t="str">
            <v>Caswell, Judy</v>
          </cell>
          <cell r="C85" t="str">
            <v>Expires 2026/05</v>
          </cell>
        </row>
        <row r="86">
          <cell r="A86" t="str">
            <v>Guerrero, Sara</v>
          </cell>
          <cell r="C86" t="str">
            <v>Expires 2026/05</v>
          </cell>
        </row>
        <row r="87">
          <cell r="A87" t="str">
            <v>Robicheaux, Madeline</v>
          </cell>
          <cell r="C87" t="str">
            <v>Expires 2026/05</v>
          </cell>
        </row>
        <row r="88">
          <cell r="A88" t="str">
            <v>Rockwell, Dorcas</v>
          </cell>
          <cell r="C88" t="str">
            <v>Expires 2026/05</v>
          </cell>
        </row>
        <row r="89">
          <cell r="A89" t="str">
            <v>Jimenez, Javier</v>
          </cell>
          <cell r="C89" t="str">
            <v>Expires 2026/06</v>
          </cell>
        </row>
        <row r="90">
          <cell r="A90" t="str">
            <v>Jimenez, Lillian</v>
          </cell>
          <cell r="C90" t="str">
            <v>Expires 2026/06</v>
          </cell>
        </row>
        <row r="91">
          <cell r="A91" t="str">
            <v>Kraft, Brandon</v>
          </cell>
          <cell r="C91" t="str">
            <v>Expires 2026/06</v>
          </cell>
        </row>
        <row r="92">
          <cell r="A92" t="str">
            <v>Mulholland, Roberta</v>
          </cell>
          <cell r="C92" t="str">
            <v>Expires 2026/06</v>
          </cell>
        </row>
        <row r="93">
          <cell r="A93" t="str">
            <v>Sanchez-Navarro, Quita</v>
          </cell>
          <cell r="C93" t="str">
            <v>Expires 2026/06</v>
          </cell>
        </row>
        <row r="94">
          <cell r="A94" t="str">
            <v>Zigmond, Ann</v>
          </cell>
          <cell r="C94" t="str">
            <v>Expires 2026/06</v>
          </cell>
        </row>
        <row r="95">
          <cell r="A95" t="str">
            <v>Johns, Kevin</v>
          </cell>
          <cell r="C95" t="str">
            <v>Expires 2026/07</v>
          </cell>
        </row>
        <row r="96">
          <cell r="A96" t="str">
            <v>Culpepper, Pat</v>
          </cell>
          <cell r="C96" t="str">
            <v>Expires 2026/07</v>
          </cell>
        </row>
        <row r="97">
          <cell r="A97" t="str">
            <v>Hymel, Kathy</v>
          </cell>
          <cell r="C97" t="str">
            <v>Expires 2026/07</v>
          </cell>
        </row>
        <row r="98">
          <cell r="A98" t="str">
            <v>Luque, Joaquin</v>
          </cell>
          <cell r="C98" t="str">
            <v>Expires 2026/07</v>
          </cell>
        </row>
        <row r="99">
          <cell r="A99" t="str">
            <v>Pulich, Warren</v>
          </cell>
          <cell r="C99" t="str">
            <v>Expires 2026/07</v>
          </cell>
        </row>
        <row r="100">
          <cell r="A100" t="str">
            <v>Smith, Elizabeth Ann</v>
          </cell>
          <cell r="C100" t="str">
            <v>Expires 2026/07</v>
          </cell>
        </row>
        <row r="101">
          <cell r="A101" t="str">
            <v>Carmona, Suguey</v>
          </cell>
          <cell r="C101" t="str">
            <v>Expires 2026/08</v>
          </cell>
        </row>
        <row r="102">
          <cell r="A102" t="str">
            <v>Kraft, Vanessa</v>
          </cell>
          <cell r="C102" t="str">
            <v>Expires 2026/08</v>
          </cell>
        </row>
        <row r="103">
          <cell r="A103" t="str">
            <v>Saldana, Francisco</v>
          </cell>
          <cell r="C103" t="str">
            <v>Expires 2026/08</v>
          </cell>
        </row>
        <row r="104">
          <cell r="A104" t="str">
            <v>Thornton, Ann</v>
          </cell>
          <cell r="C104" t="str">
            <v>Expires 2026/08</v>
          </cell>
        </row>
        <row r="105">
          <cell r="A105" t="str">
            <v>Castello, Gabriela</v>
          </cell>
          <cell r="C105" t="str">
            <v>Expires 2026/09</v>
          </cell>
        </row>
        <row r="106">
          <cell r="A106" t="str">
            <v>Mirshak, Michelle</v>
          </cell>
          <cell r="C106" t="str">
            <v>Expires 2026/09</v>
          </cell>
        </row>
        <row r="107">
          <cell r="A107" t="str">
            <v>Steen, Tore</v>
          </cell>
          <cell r="C107" t="str">
            <v>Expires 2026/09</v>
          </cell>
        </row>
        <row r="108">
          <cell r="A108" t="str">
            <v>Lashlee, Matt</v>
          </cell>
          <cell r="C108" t="str">
            <v>Expires 2026/10</v>
          </cell>
        </row>
        <row r="109">
          <cell r="A109" t="str">
            <v>Meyers, Kate</v>
          </cell>
          <cell r="C109" t="str">
            <v>Expires 2026/10</v>
          </cell>
        </row>
        <row r="110">
          <cell r="A110" t="str">
            <v>Schreiber, Randy</v>
          </cell>
          <cell r="C110" t="str">
            <v>Expires 2026/10</v>
          </cell>
        </row>
        <row r="111">
          <cell r="A111" t="str">
            <v>Cooper, Montana</v>
          </cell>
          <cell r="C111" t="str">
            <v>Expires 2026/11</v>
          </cell>
        </row>
        <row r="112">
          <cell r="A112" t="str">
            <v>Iaccino, Gina</v>
          </cell>
          <cell r="C112" t="str">
            <v>Expires 2026/11</v>
          </cell>
        </row>
        <row r="113">
          <cell r="A113" t="str">
            <v>Muras, Matt</v>
          </cell>
          <cell r="C113" t="str">
            <v>Expires 2026/11</v>
          </cell>
        </row>
        <row r="114">
          <cell r="A114" t="str">
            <v>Muras, Stephanie</v>
          </cell>
          <cell r="C114" t="str">
            <v>Expires 2026/11</v>
          </cell>
        </row>
        <row r="115">
          <cell r="A115" t="str">
            <v>Zarnowski, Andy</v>
          </cell>
          <cell r="C115" t="str">
            <v>Expires 2026/11</v>
          </cell>
        </row>
        <row r="116">
          <cell r="A116" t="str">
            <v>Day, Brendan</v>
          </cell>
          <cell r="C116" t="str">
            <v>Expires 2027/01</v>
          </cell>
        </row>
        <row r="117">
          <cell r="A117" t="str">
            <v>Gohmann, Tim</v>
          </cell>
          <cell r="C117" t="str">
            <v>Expires 2027/01</v>
          </cell>
        </row>
        <row r="118">
          <cell r="A118" t="str">
            <v>Brotherman, Geralyn</v>
          </cell>
          <cell r="C118" t="str">
            <v>Expires 2027/01</v>
          </cell>
        </row>
        <row r="119">
          <cell r="A119" t="str">
            <v>Caceres Rajo, Rina</v>
          </cell>
          <cell r="C119" t="str">
            <v>Expires 2027/01</v>
          </cell>
        </row>
        <row r="120">
          <cell r="A120" t="str">
            <v>Fotinos, Tammy</v>
          </cell>
          <cell r="C120" t="str">
            <v>Expires 2027/01</v>
          </cell>
        </row>
        <row r="121">
          <cell r="A121" t="str">
            <v>Leon, Mike</v>
          </cell>
          <cell r="C121" t="str">
            <v>Expires 2027/01</v>
          </cell>
        </row>
        <row r="122">
          <cell r="A122" t="str">
            <v>Mahoney, Robert</v>
          </cell>
          <cell r="C122" t="str">
            <v>Expires 2027/01</v>
          </cell>
        </row>
        <row r="123">
          <cell r="A123" t="str">
            <v>Martello, Dolores</v>
          </cell>
          <cell r="C123" t="str">
            <v>Expires 2027/01</v>
          </cell>
        </row>
        <row r="124">
          <cell r="A124" t="str">
            <v>Palmer, Steve</v>
          </cell>
          <cell r="C124" t="str">
            <v>Expires 2027/01</v>
          </cell>
        </row>
        <row r="125">
          <cell r="A125" t="str">
            <v>Dailey, Kelly</v>
          </cell>
          <cell r="C125" t="str">
            <v>Expires 2027/02</v>
          </cell>
        </row>
        <row r="126">
          <cell r="A126" t="str">
            <v>Dailey, Patrick Regan</v>
          </cell>
          <cell r="C126" t="str">
            <v>Expires 2027/02</v>
          </cell>
        </row>
        <row r="127">
          <cell r="A127" t="str">
            <v>Grzywa, Ashley</v>
          </cell>
          <cell r="C127" t="str">
            <v>Expires 2027/02</v>
          </cell>
        </row>
        <row r="128">
          <cell r="A128" t="str">
            <v>Padron, Ramona</v>
          </cell>
          <cell r="C128" t="str">
            <v>Expires 2027/02</v>
          </cell>
        </row>
        <row r="129">
          <cell r="A129" t="str">
            <v>Gonzales, Mariashuy</v>
          </cell>
          <cell r="C129" t="str">
            <v>Expires 2027/03</v>
          </cell>
        </row>
        <row r="130">
          <cell r="A130" t="str">
            <v>Fenter, Patti</v>
          </cell>
          <cell r="C130" t="str">
            <v>Expires 2027/03</v>
          </cell>
        </row>
        <row r="131">
          <cell r="A131" t="str">
            <v>Muzquiz, Yolanda</v>
          </cell>
          <cell r="C131" t="str">
            <v>Expires 2027/03</v>
          </cell>
        </row>
        <row r="132">
          <cell r="A132" t="str">
            <v>Palmersheim, Pete</v>
          </cell>
          <cell r="C132" t="str">
            <v>Expires 2027/03</v>
          </cell>
        </row>
        <row r="133">
          <cell r="A133" t="str">
            <v>Pascua, Jenifer</v>
          </cell>
          <cell r="C133" t="str">
            <v>Expires 2027/03</v>
          </cell>
        </row>
        <row r="134">
          <cell r="A134" t="str">
            <v>Tucker, Cindy</v>
          </cell>
          <cell r="C134" t="str">
            <v>Expires 2027/03</v>
          </cell>
        </row>
        <row r="135">
          <cell r="A135" t="str">
            <v>Miller, Peggy</v>
          </cell>
          <cell r="C135" t="str">
            <v>Expires 2027/04</v>
          </cell>
        </row>
        <row r="136">
          <cell r="A136" t="str">
            <v>Rocha-Cartwright, Benilde</v>
          </cell>
          <cell r="C136" t="str">
            <v>Expires 2027/04</v>
          </cell>
        </row>
        <row r="137">
          <cell r="A137" t="str">
            <v>Vondrak, Julie</v>
          </cell>
          <cell r="C137" t="str">
            <v>Expires 2027/04</v>
          </cell>
        </row>
        <row r="138">
          <cell r="A138" t="str">
            <v>Arnett, Ann</v>
          </cell>
          <cell r="C138" t="str">
            <v>Expires 2027/05</v>
          </cell>
        </row>
        <row r="139">
          <cell r="A139" t="str">
            <v>Lerma, Johnny R.</v>
          </cell>
          <cell r="C139" t="str">
            <v>Expires 2027/05</v>
          </cell>
        </row>
        <row r="140">
          <cell r="A140" t="str">
            <v>Mantia, David</v>
          </cell>
          <cell r="C140" t="str">
            <v>Expires 2027/05</v>
          </cell>
        </row>
        <row r="141">
          <cell r="A141" t="str">
            <v>Gonzales, Maria</v>
          </cell>
          <cell r="C141" t="str">
            <v>Expires 2027/06</v>
          </cell>
        </row>
        <row r="142">
          <cell r="A142" t="str">
            <v>Posada, Mayra</v>
          </cell>
          <cell r="C142" t="str">
            <v>Expires 2027/06</v>
          </cell>
        </row>
        <row r="143">
          <cell r="A143" t="str">
            <v>Aceves, Veronica</v>
          </cell>
          <cell r="C143" t="str">
            <v>Expires 2027/06</v>
          </cell>
        </row>
        <row r="144">
          <cell r="A144" t="str">
            <v>Castro, Andrea</v>
          </cell>
          <cell r="C144" t="str">
            <v>Expires 2027/06</v>
          </cell>
        </row>
        <row r="145">
          <cell r="A145" t="str">
            <v>Escobar, Delia</v>
          </cell>
          <cell r="C145" t="str">
            <v>Expires 2027/06</v>
          </cell>
        </row>
        <row r="146">
          <cell r="A146" t="str">
            <v>McCutchen, Mila Rios</v>
          </cell>
          <cell r="C146" t="str">
            <v>Expires 2027/06</v>
          </cell>
        </row>
        <row r="147">
          <cell r="A147" t="str">
            <v>Morris, Delores M.</v>
          </cell>
          <cell r="C147" t="str">
            <v>Expires 2027/06</v>
          </cell>
        </row>
        <row r="148">
          <cell r="A148" t="str">
            <v>Phillips, Rhetta</v>
          </cell>
          <cell r="C148" t="str">
            <v>Expires 2027/06</v>
          </cell>
        </row>
        <row r="149">
          <cell r="A149" t="str">
            <v>Velasquez, Alex</v>
          </cell>
          <cell r="C149" t="str">
            <v>Expires 2027/06</v>
          </cell>
        </row>
        <row r="150">
          <cell r="A150" t="str">
            <v>Watters, JB</v>
          </cell>
          <cell r="C150" t="str">
            <v>Expires 2027/06</v>
          </cell>
        </row>
        <row r="151">
          <cell r="A151" t="str">
            <v>Hafemeister, Linda</v>
          </cell>
          <cell r="C151" t="str">
            <v>Expires 2027/07</v>
          </cell>
        </row>
        <row r="152">
          <cell r="A152" t="str">
            <v>Cartwright, Jim</v>
          </cell>
          <cell r="C152" t="str">
            <v>Expires 2027/07</v>
          </cell>
        </row>
        <row r="153">
          <cell r="A153" t="str">
            <v>Macfarlane, Kathy</v>
          </cell>
          <cell r="C153" t="str">
            <v>Expires 2027/07</v>
          </cell>
        </row>
        <row r="154">
          <cell r="A154" t="str">
            <v>Reyes, Ellen</v>
          </cell>
          <cell r="C154" t="str">
            <v>Expires 2027/07</v>
          </cell>
        </row>
        <row r="155">
          <cell r="A155" t="str">
            <v>Riojas, Rafael</v>
          </cell>
          <cell r="C155" t="str">
            <v>Expires 2027/07</v>
          </cell>
        </row>
        <row r="156">
          <cell r="A156" t="str">
            <v>Castelan, Oscar</v>
          </cell>
          <cell r="C156" t="str">
            <v>Expires 2027/08</v>
          </cell>
        </row>
        <row r="157">
          <cell r="A157" t="str">
            <v>Soliz, Patricia</v>
          </cell>
          <cell r="C157" t="str">
            <v>Expires 2027/08</v>
          </cell>
        </row>
        <row r="158">
          <cell r="A158" t="str">
            <v>Galindo, Rachel</v>
          </cell>
          <cell r="C158" t="str">
            <v>Expires 2027/08</v>
          </cell>
        </row>
        <row r="159">
          <cell r="A159" t="str">
            <v>Sharp-Luque, Silka</v>
          </cell>
          <cell r="C159" t="str">
            <v>Expires 2027/08</v>
          </cell>
        </row>
        <row r="160">
          <cell r="A160" t="str">
            <v>Soliz, Patricia</v>
          </cell>
          <cell r="C160" t="str">
            <v>Expires 2027/08</v>
          </cell>
        </row>
        <row r="161">
          <cell r="A161" t="str">
            <v>Watters, Ashley</v>
          </cell>
          <cell r="C161" t="str">
            <v>Expires 2027/08</v>
          </cell>
        </row>
        <row r="162">
          <cell r="A162" t="str">
            <v>Congdon, Katie</v>
          </cell>
          <cell r="C162" t="str">
            <v>Expires 2027/09</v>
          </cell>
        </row>
        <row r="163">
          <cell r="A163" t="str">
            <v>Marsh, Greg</v>
          </cell>
          <cell r="C163" t="str">
            <v>Expires 2027/09</v>
          </cell>
        </row>
        <row r="164">
          <cell r="A164" t="str">
            <v>Zachmann, Alaina</v>
          </cell>
          <cell r="C164" t="str">
            <v>Expires 2027/09</v>
          </cell>
        </row>
        <row r="165">
          <cell r="A165" t="str">
            <v>Wolf, Angie</v>
          </cell>
          <cell r="C165" t="str">
            <v>Expires 2027/10</v>
          </cell>
        </row>
        <row r="166">
          <cell r="A166" t="str">
            <v>Sanchez, Maria</v>
          </cell>
          <cell r="C166" t="str">
            <v>Expires 2027/11</v>
          </cell>
        </row>
        <row r="167">
          <cell r="A167" t="str">
            <v>Johns, Mariana</v>
          </cell>
          <cell r="C167" t="str">
            <v>Expires 2027/12</v>
          </cell>
        </row>
        <row r="168">
          <cell r="A168" t="str">
            <v>Downey, Roni</v>
          </cell>
          <cell r="C168" t="str">
            <v>Expires 2027/12</v>
          </cell>
        </row>
        <row r="169">
          <cell r="A169" t="str">
            <v>Jimenez, Janet</v>
          </cell>
          <cell r="C169" t="str">
            <v>Expires 2027/12</v>
          </cell>
        </row>
        <row r="170">
          <cell r="A170" t="str">
            <v>Jimenez, Jessica</v>
          </cell>
          <cell r="C170" t="str">
            <v>Expires 2027/12</v>
          </cell>
        </row>
        <row r="171">
          <cell r="A171" t="str">
            <v>Guerriero, Jessie</v>
          </cell>
          <cell r="C171" t="str">
            <v>Expires 2028/01</v>
          </cell>
        </row>
        <row r="172">
          <cell r="A172" t="str">
            <v>de la Teja, Maggie</v>
          </cell>
          <cell r="C172" t="str">
            <v>Expires 2028/01</v>
          </cell>
        </row>
        <row r="173">
          <cell r="A173" t="str">
            <v>Mata, Agueda</v>
          </cell>
          <cell r="C173" t="str">
            <v>Expires 2028/01</v>
          </cell>
        </row>
        <row r="174">
          <cell r="A174" t="str">
            <v>Polanco, Donald</v>
          </cell>
          <cell r="C174" t="str">
            <v>Expires 2028/01</v>
          </cell>
        </row>
        <row r="175">
          <cell r="A175" t="str">
            <v>Salazar, Idalia</v>
          </cell>
          <cell r="C175" t="str">
            <v>Expires 2028/01</v>
          </cell>
        </row>
        <row r="176">
          <cell r="A176" t="str">
            <v>Favila, Kelsey</v>
          </cell>
          <cell r="C176" t="str">
            <v>Expires 2028/01</v>
          </cell>
        </row>
        <row r="177">
          <cell r="A177" t="str">
            <v>Campo, Fresvinda</v>
          </cell>
          <cell r="C177" t="str">
            <v>Expires 2028/02</v>
          </cell>
        </row>
        <row r="178">
          <cell r="A178" t="str">
            <v>Hanf, Joey</v>
          </cell>
          <cell r="C178" t="str">
            <v>Expires 2028/02</v>
          </cell>
        </row>
        <row r="179">
          <cell r="A179" t="str">
            <v>Garcia, Rodrigo</v>
          </cell>
          <cell r="C179" t="str">
            <v>Expires 2028/02</v>
          </cell>
        </row>
        <row r="180">
          <cell r="A180" t="str">
            <v>Ibarra, DeLane</v>
          </cell>
          <cell r="C180" t="str">
            <v>Expires 2028/02</v>
          </cell>
        </row>
        <row r="181">
          <cell r="A181" t="str">
            <v>Schreiber, Cathy</v>
          </cell>
          <cell r="C181" t="str">
            <v>Expires 2028/02</v>
          </cell>
        </row>
        <row r="182">
          <cell r="A182" t="str">
            <v>Gonzales, Melinda</v>
          </cell>
          <cell r="C182" t="str">
            <v>Expires 2028/02</v>
          </cell>
        </row>
        <row r="183">
          <cell r="A183" t="str">
            <v>Garcia, Claudia</v>
          </cell>
          <cell r="C183" t="str">
            <v>Expires 2028/02</v>
          </cell>
        </row>
        <row r="184">
          <cell r="A184" t="str">
            <v>Avalos, Deanna</v>
          </cell>
          <cell r="C184" t="str">
            <v>Expires 2028/02</v>
          </cell>
        </row>
        <row r="185">
          <cell r="A185" t="str">
            <v>Delgado, Alicia</v>
          </cell>
          <cell r="C185" t="str">
            <v>Expires 2028/02</v>
          </cell>
        </row>
        <row r="186">
          <cell r="A186" t="str">
            <v>Acord, Deidre M.</v>
          </cell>
          <cell r="C186" t="str">
            <v>Expires 2028/02</v>
          </cell>
        </row>
        <row r="187">
          <cell r="A187" t="str">
            <v>Galindo, Fred</v>
          </cell>
          <cell r="C187" t="str">
            <v>Expires 2028/02</v>
          </cell>
        </row>
        <row r="188">
          <cell r="A188" t="str">
            <v>Ortegon, Omega</v>
          </cell>
          <cell r="C188" t="str">
            <v>Expires 2028/02</v>
          </cell>
        </row>
        <row r="189">
          <cell r="A189" t="str">
            <v>Orts, Melissa</v>
          </cell>
          <cell r="C189" t="str">
            <v>Expires 2028/02</v>
          </cell>
        </row>
        <row r="190">
          <cell r="A190" t="str">
            <v>Saucedo, Alfred</v>
          </cell>
          <cell r="C190" t="str">
            <v>Expires 2028/03</v>
          </cell>
        </row>
        <row r="191">
          <cell r="A191" t="str">
            <v>McNally, Angela</v>
          </cell>
          <cell r="C191" t="str">
            <v>Expires 2028/03</v>
          </cell>
        </row>
        <row r="192">
          <cell r="A192" t="str">
            <v>Bardeleben, Brittany</v>
          </cell>
          <cell r="C192" t="str">
            <v>Expires 2028/03</v>
          </cell>
        </row>
        <row r="193">
          <cell r="A193" t="str">
            <v>Jarosek, June</v>
          </cell>
          <cell r="C193" t="str">
            <v>Expires 2028/03</v>
          </cell>
        </row>
        <row r="194">
          <cell r="A194" t="str">
            <v>Sauceda, Priscilla</v>
          </cell>
          <cell r="C194" t="str">
            <v>Expires 2028/04</v>
          </cell>
        </row>
        <row r="195">
          <cell r="A195" t="str">
            <v>Wilson, Yvonne</v>
          </cell>
          <cell r="C195" t="str">
            <v>Expires 2028/04</v>
          </cell>
        </row>
        <row r="196">
          <cell r="A196" t="str">
            <v>Carrizales, Angela</v>
          </cell>
          <cell r="C196" t="str">
            <v>Expires 2028/05</v>
          </cell>
        </row>
        <row r="197">
          <cell r="A197" t="str">
            <v>Ryan, Johnny</v>
          </cell>
          <cell r="C197" t="str">
            <v>Expires 2028/06</v>
          </cell>
        </row>
        <row r="198">
          <cell r="A198" t="str">
            <v>Molloy, Barbara</v>
          </cell>
          <cell r="C198" t="str">
            <v>Expires 2028/06</v>
          </cell>
        </row>
        <row r="199">
          <cell r="A199" t="str">
            <v>Gonzalez, Mary</v>
          </cell>
          <cell r="C199" t="str">
            <v>Expires 2028/06</v>
          </cell>
        </row>
        <row r="200">
          <cell r="A200" t="str">
            <v>Matthews, Mariette</v>
          </cell>
          <cell r="C200" t="str">
            <v>Expires 2028/06</v>
          </cell>
        </row>
        <row r="201">
          <cell r="A201" t="str">
            <v>Robledo, Rebecca</v>
          </cell>
          <cell r="C201" t="str">
            <v>Expires 2028/06</v>
          </cell>
        </row>
        <row r="202">
          <cell r="A202" t="str">
            <v>Torres, Cristina</v>
          </cell>
          <cell r="C202" t="str">
            <v>Expires 2028/06</v>
          </cell>
        </row>
        <row r="203">
          <cell r="A203" t="str">
            <v>Bambrick, Ken</v>
          </cell>
          <cell r="C203" t="str">
            <v>Expires 2028/11</v>
          </cell>
        </row>
        <row r="204">
          <cell r="A204"/>
          <cell r="C204"/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igogarcia76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igogarcia7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DU232"/>
  <sheetViews>
    <sheetView tabSelected="1" zoomScale="101" zoomScaleNormal="101" zoomScaleSheetLayoutView="100" zoomScalePageLayoutView="6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7" sqref="D7"/>
    </sheetView>
  </sheetViews>
  <sheetFormatPr defaultColWidth="0.28515625" defaultRowHeight="15.75" x14ac:dyDescent="0.2"/>
  <cols>
    <col min="1" max="1" width="2.7109375" style="41" customWidth="1"/>
    <col min="2" max="2" width="12.7109375" style="14" customWidth="1"/>
    <col min="3" max="3" width="18" style="15" customWidth="1"/>
    <col min="4" max="4" width="30.7109375" style="27" bestFit="1" customWidth="1"/>
    <col min="5" max="5" width="12.7109375" style="17" customWidth="1"/>
    <col min="6" max="14" width="12.7109375" style="13" customWidth="1"/>
    <col min="15" max="16" width="2.7109375" customWidth="1"/>
    <col min="17" max="17" width="12.7109375" style="14" customWidth="1"/>
    <col min="18" max="18" width="18" style="15" customWidth="1"/>
    <col min="19" max="19" width="30.7109375" style="27" customWidth="1"/>
    <col min="20" max="20" width="13.7109375" style="13" customWidth="1"/>
    <col min="21" max="28" width="13.7109375" style="16" customWidth="1"/>
    <col min="29" max="29" width="5.140625" style="5" customWidth="1"/>
    <col min="30" max="30" width="2.7109375" customWidth="1"/>
    <col min="31" max="31" width="12.7109375" customWidth="1"/>
    <col min="32" max="32" width="18" customWidth="1"/>
    <col min="33" max="33" width="30.7109375" customWidth="1"/>
    <col min="34" max="43" width="12.7109375" customWidth="1"/>
    <col min="44" max="45" width="2.7109375" customWidth="1"/>
    <col min="46" max="46" width="12.7109375" customWidth="1"/>
    <col min="47" max="47" width="18" customWidth="1"/>
    <col min="48" max="48" width="30.7109375" customWidth="1"/>
    <col min="49" max="57" width="12.7109375" customWidth="1"/>
    <col min="58" max="59" width="2.7109375" customWidth="1"/>
    <col min="121" max="121" width="1.85546875" customWidth="1"/>
    <col min="126" max="16384" width="0.28515625" style="1"/>
  </cols>
  <sheetData>
    <row r="1" spans="1:124" x14ac:dyDescent="0.2">
      <c r="B1" s="19"/>
      <c r="C1" s="15" t="s">
        <v>124</v>
      </c>
      <c r="D1" s="378" t="s">
        <v>86</v>
      </c>
      <c r="E1" s="378"/>
      <c r="F1" s="378"/>
      <c r="G1" s="378"/>
      <c r="H1" s="378"/>
      <c r="I1" s="378"/>
      <c r="J1" s="378"/>
      <c r="K1" s="378"/>
      <c r="L1" s="378"/>
      <c r="M1" s="378"/>
      <c r="N1" s="22">
        <v>2025</v>
      </c>
      <c r="R1" s="378" t="s">
        <v>86</v>
      </c>
      <c r="S1" s="378"/>
      <c r="T1" s="378"/>
      <c r="U1" s="378"/>
      <c r="V1" s="378"/>
      <c r="W1" s="378"/>
      <c r="X1" s="378"/>
      <c r="Y1" s="378"/>
      <c r="Z1" s="378"/>
      <c r="AA1" s="378"/>
      <c r="AB1" s="3">
        <v>2025</v>
      </c>
      <c r="AC1" s="19"/>
    </row>
    <row r="2" spans="1:124" thickBot="1" x14ac:dyDescent="0.25">
      <c r="B2" s="21" t="s">
        <v>15</v>
      </c>
      <c r="C2" s="43" t="s">
        <v>125</v>
      </c>
      <c r="D2" s="377" t="s">
        <v>77</v>
      </c>
      <c r="E2" s="377"/>
      <c r="F2" s="377"/>
      <c r="G2" s="377"/>
      <c r="H2" s="377"/>
      <c r="I2" s="377"/>
      <c r="J2" s="377"/>
      <c r="K2" s="377"/>
      <c r="L2" s="377"/>
      <c r="M2" s="377"/>
      <c r="N2" s="377"/>
      <c r="Q2" s="21" t="s">
        <v>15</v>
      </c>
      <c r="R2" s="377" t="s">
        <v>77</v>
      </c>
      <c r="S2" s="377"/>
      <c r="T2" s="377"/>
      <c r="U2" s="377"/>
      <c r="V2" s="377"/>
      <c r="W2" s="377"/>
      <c r="X2" s="377"/>
      <c r="Y2" s="377"/>
      <c r="Z2" s="377"/>
      <c r="AA2" s="377"/>
      <c r="AB2" s="45"/>
      <c r="AC2" s="29"/>
    </row>
    <row r="3" spans="1:124" s="12" customFormat="1" ht="20.100000000000001" customHeight="1" thickBot="1" x14ac:dyDescent="0.25">
      <c r="A3" s="42"/>
      <c r="B3" s="24" t="s">
        <v>0</v>
      </c>
      <c r="C3" s="24" t="s">
        <v>22</v>
      </c>
      <c r="D3" s="28" t="s">
        <v>68</v>
      </c>
      <c r="E3" s="33">
        <v>45865</v>
      </c>
      <c r="F3" s="33">
        <v>45872</v>
      </c>
      <c r="G3" s="33">
        <v>45879</v>
      </c>
      <c r="H3" s="33">
        <v>45886</v>
      </c>
      <c r="I3" s="33">
        <v>45893</v>
      </c>
      <c r="J3" s="33">
        <v>45900</v>
      </c>
      <c r="K3" s="33">
        <v>45907</v>
      </c>
      <c r="L3" s="33">
        <v>45914</v>
      </c>
      <c r="M3" s="33">
        <v>45921</v>
      </c>
      <c r="N3" s="33">
        <v>45928</v>
      </c>
      <c r="O3"/>
      <c r="P3"/>
      <c r="Q3" s="24" t="s">
        <v>0</v>
      </c>
      <c r="R3" s="24" t="s">
        <v>22</v>
      </c>
      <c r="S3" s="28" t="s">
        <v>68</v>
      </c>
      <c r="T3" s="33">
        <v>45935</v>
      </c>
      <c r="U3" s="33">
        <v>45942</v>
      </c>
      <c r="V3" s="33">
        <v>45949</v>
      </c>
      <c r="W3" s="33">
        <v>45956</v>
      </c>
      <c r="X3" s="33">
        <v>45963</v>
      </c>
      <c r="Y3" s="33">
        <v>45970</v>
      </c>
      <c r="Z3" s="33">
        <v>45977</v>
      </c>
      <c r="AA3" s="33">
        <v>45984</v>
      </c>
      <c r="AB3" s="33">
        <v>45991</v>
      </c>
      <c r="AC3"/>
      <c r="AD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4" s="5" customFormat="1" ht="20.100000000000001" customHeight="1" x14ac:dyDescent="0.2">
      <c r="A4" s="41"/>
      <c r="B4" s="50" t="s">
        <v>278</v>
      </c>
      <c r="C4" s="73" t="s">
        <v>279</v>
      </c>
      <c r="D4" s="51" t="s">
        <v>136</v>
      </c>
      <c r="E4" s="64" t="s">
        <v>280</v>
      </c>
      <c r="F4" s="99" t="s">
        <v>280</v>
      </c>
      <c r="G4" s="82" t="s">
        <v>281</v>
      </c>
      <c r="H4" s="81" t="s">
        <v>280</v>
      </c>
      <c r="I4" s="99" t="s">
        <v>280</v>
      </c>
      <c r="J4" s="81" t="s">
        <v>281</v>
      </c>
      <c r="K4" s="81" t="s">
        <v>280</v>
      </c>
      <c r="L4" s="99" t="s">
        <v>280</v>
      </c>
      <c r="M4" s="81" t="s">
        <v>281</v>
      </c>
      <c r="N4" s="370" t="s">
        <v>280</v>
      </c>
      <c r="O4"/>
      <c r="P4"/>
      <c r="Q4" s="50" t="s">
        <v>278</v>
      </c>
      <c r="R4" s="73" t="s">
        <v>279</v>
      </c>
      <c r="S4" s="51" t="s">
        <v>136</v>
      </c>
      <c r="T4" s="81" t="s">
        <v>281</v>
      </c>
      <c r="U4" s="81" t="s">
        <v>280</v>
      </c>
      <c r="V4" s="81" t="s">
        <v>281</v>
      </c>
      <c r="W4" s="81" t="s">
        <v>280</v>
      </c>
      <c r="X4" s="81" t="s">
        <v>281</v>
      </c>
      <c r="Y4" s="81" t="s">
        <v>280</v>
      </c>
      <c r="Z4" s="81" t="s">
        <v>281</v>
      </c>
      <c r="AA4" s="83" t="s">
        <v>280</v>
      </c>
      <c r="AB4" s="370" t="s">
        <v>280</v>
      </c>
      <c r="AC4"/>
      <c r="AD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 s="5" customFormat="1" ht="20.100000000000001" customHeight="1" x14ac:dyDescent="0.2">
      <c r="A5" s="41"/>
      <c r="B5" s="52" t="s">
        <v>278</v>
      </c>
      <c r="C5" s="54" t="s">
        <v>28</v>
      </c>
      <c r="D5" s="53" t="s">
        <v>94</v>
      </c>
      <c r="E5" s="65" t="s">
        <v>280</v>
      </c>
      <c r="F5" s="66" t="s">
        <v>280</v>
      </c>
      <c r="G5" s="84" t="s">
        <v>281</v>
      </c>
      <c r="H5" s="67" t="s">
        <v>280</v>
      </c>
      <c r="I5" s="66" t="s">
        <v>280</v>
      </c>
      <c r="J5" s="67" t="s">
        <v>281</v>
      </c>
      <c r="K5" s="67" t="s">
        <v>280</v>
      </c>
      <c r="L5" s="66" t="s">
        <v>280</v>
      </c>
      <c r="M5" s="67" t="s">
        <v>281</v>
      </c>
      <c r="N5" s="369" t="s">
        <v>280</v>
      </c>
      <c r="O5"/>
      <c r="P5"/>
      <c r="Q5" s="52" t="s">
        <v>278</v>
      </c>
      <c r="R5" s="54" t="s">
        <v>28</v>
      </c>
      <c r="S5" s="53" t="s">
        <v>94</v>
      </c>
      <c r="T5" s="67" t="s">
        <v>281</v>
      </c>
      <c r="U5" s="67" t="s">
        <v>280</v>
      </c>
      <c r="V5" s="67" t="s">
        <v>281</v>
      </c>
      <c r="W5" s="67" t="s">
        <v>280</v>
      </c>
      <c r="X5" s="67" t="s">
        <v>281</v>
      </c>
      <c r="Y5" s="67" t="s">
        <v>280</v>
      </c>
      <c r="Z5" s="67" t="s">
        <v>281</v>
      </c>
      <c r="AA5" s="68" t="s">
        <v>280</v>
      </c>
      <c r="AB5" s="369" t="s">
        <v>280</v>
      </c>
      <c r="AC5"/>
      <c r="AD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 s="5" customFormat="1" ht="20.100000000000001" customHeight="1" x14ac:dyDescent="0.2">
      <c r="A6" s="41"/>
      <c r="B6" s="52" t="s">
        <v>282</v>
      </c>
      <c r="C6" s="54" t="s">
        <v>60</v>
      </c>
      <c r="D6" s="53" t="s">
        <v>65</v>
      </c>
      <c r="E6" s="65" t="s">
        <v>280</v>
      </c>
      <c r="F6" s="66" t="s">
        <v>280</v>
      </c>
      <c r="G6" s="67" t="s">
        <v>283</v>
      </c>
      <c r="H6" s="67" t="s">
        <v>280</v>
      </c>
      <c r="I6" s="67" t="s">
        <v>283</v>
      </c>
      <c r="J6" s="67" t="s">
        <v>280</v>
      </c>
      <c r="K6" s="67" t="s">
        <v>283</v>
      </c>
      <c r="L6" s="67" t="s">
        <v>280</v>
      </c>
      <c r="M6" s="67" t="s">
        <v>283</v>
      </c>
      <c r="N6" s="365" t="s">
        <v>283</v>
      </c>
      <c r="O6"/>
      <c r="P6"/>
      <c r="Q6" s="52" t="s">
        <v>282</v>
      </c>
      <c r="R6" s="54" t="s">
        <v>60</v>
      </c>
      <c r="S6" s="53" t="s">
        <v>65</v>
      </c>
      <c r="T6" s="67" t="s">
        <v>280</v>
      </c>
      <c r="U6" s="67" t="s">
        <v>283</v>
      </c>
      <c r="V6" s="67" t="s">
        <v>280</v>
      </c>
      <c r="W6" s="67" t="s">
        <v>283</v>
      </c>
      <c r="X6" s="67" t="s">
        <v>283</v>
      </c>
      <c r="Y6" s="67" t="s">
        <v>280</v>
      </c>
      <c r="Z6" s="67" t="s">
        <v>283</v>
      </c>
      <c r="AA6" s="68" t="s">
        <v>280</v>
      </c>
      <c r="AB6" s="365" t="s">
        <v>283</v>
      </c>
      <c r="AC6"/>
      <c r="AD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 s="5" customFormat="1" ht="20.100000000000001" customHeight="1" x14ac:dyDescent="0.2">
      <c r="A7" s="41"/>
      <c r="B7" s="52" t="s">
        <v>284</v>
      </c>
      <c r="C7" s="54" t="s">
        <v>59</v>
      </c>
      <c r="D7" s="53" t="s">
        <v>134</v>
      </c>
      <c r="E7" s="65" t="s">
        <v>280</v>
      </c>
      <c r="F7" s="67" t="s">
        <v>285</v>
      </c>
      <c r="G7" s="66" t="s">
        <v>280</v>
      </c>
      <c r="H7" s="67" t="s">
        <v>280</v>
      </c>
      <c r="I7" s="67" t="s">
        <v>285</v>
      </c>
      <c r="J7" s="67" t="s">
        <v>280</v>
      </c>
      <c r="K7" s="66" t="s">
        <v>280</v>
      </c>
      <c r="L7" s="67" t="s">
        <v>285</v>
      </c>
      <c r="M7" s="66" t="s">
        <v>280</v>
      </c>
      <c r="N7" s="365" t="s">
        <v>280</v>
      </c>
      <c r="O7"/>
      <c r="P7"/>
      <c r="Q7" s="52" t="s">
        <v>284</v>
      </c>
      <c r="R7" s="54" t="s">
        <v>59</v>
      </c>
      <c r="S7" s="53" t="s">
        <v>134</v>
      </c>
      <c r="T7" s="67" t="s">
        <v>285</v>
      </c>
      <c r="U7" s="66" t="s">
        <v>280</v>
      </c>
      <c r="V7" s="67" t="s">
        <v>280</v>
      </c>
      <c r="W7" s="66" t="s">
        <v>280</v>
      </c>
      <c r="X7" s="67" t="s">
        <v>285</v>
      </c>
      <c r="Y7" s="66" t="s">
        <v>280</v>
      </c>
      <c r="Z7" s="67" t="s">
        <v>285</v>
      </c>
      <c r="AA7" s="90" t="s">
        <v>280</v>
      </c>
      <c r="AB7" s="369" t="s">
        <v>280</v>
      </c>
      <c r="AC7"/>
      <c r="AD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 s="5" customFormat="1" ht="20.100000000000001" customHeight="1" x14ac:dyDescent="0.2">
      <c r="A8" s="41"/>
      <c r="B8" s="52" t="s">
        <v>286</v>
      </c>
      <c r="C8" s="54" t="s">
        <v>287</v>
      </c>
      <c r="D8" s="61" t="s">
        <v>100</v>
      </c>
      <c r="E8" s="65" t="s">
        <v>283</v>
      </c>
      <c r="F8" s="67" t="s">
        <v>280</v>
      </c>
      <c r="G8" s="66" t="s">
        <v>280</v>
      </c>
      <c r="H8" s="67" t="s">
        <v>283</v>
      </c>
      <c r="I8" s="67" t="s">
        <v>288</v>
      </c>
      <c r="J8" s="67" t="s">
        <v>280</v>
      </c>
      <c r="K8" s="67" t="s">
        <v>283</v>
      </c>
      <c r="L8" s="66" t="s">
        <v>280</v>
      </c>
      <c r="M8" s="66" t="s">
        <v>280</v>
      </c>
      <c r="N8" s="365" t="s">
        <v>283</v>
      </c>
      <c r="O8"/>
      <c r="P8"/>
      <c r="Q8" s="52" t="s">
        <v>286</v>
      </c>
      <c r="R8" s="54" t="s">
        <v>287</v>
      </c>
      <c r="S8" s="53" t="s">
        <v>100</v>
      </c>
      <c r="T8" s="67" t="s">
        <v>288</v>
      </c>
      <c r="U8" s="66" t="s">
        <v>280</v>
      </c>
      <c r="V8" s="67" t="s">
        <v>283</v>
      </c>
      <c r="W8" s="67" t="s">
        <v>280</v>
      </c>
      <c r="X8" s="67" t="s">
        <v>288</v>
      </c>
      <c r="Y8" s="66" t="s">
        <v>280</v>
      </c>
      <c r="Z8" s="67" t="s">
        <v>283</v>
      </c>
      <c r="AA8" s="68" t="s">
        <v>280</v>
      </c>
      <c r="AB8" s="365" t="s">
        <v>283</v>
      </c>
      <c r="AC8"/>
      <c r="AD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 s="5" customFormat="1" ht="20.100000000000001" customHeight="1" x14ac:dyDescent="0.2">
      <c r="A9" s="41"/>
      <c r="B9" s="52" t="s">
        <v>289</v>
      </c>
      <c r="C9" s="54" t="s">
        <v>290</v>
      </c>
      <c r="D9" s="53" t="s">
        <v>64</v>
      </c>
      <c r="E9" s="65" t="s">
        <v>291</v>
      </c>
      <c r="F9" s="67" t="s">
        <v>280</v>
      </c>
      <c r="G9" s="67" t="s">
        <v>292</v>
      </c>
      <c r="H9" s="67" t="s">
        <v>280</v>
      </c>
      <c r="I9" s="67" t="s">
        <v>291</v>
      </c>
      <c r="J9" s="66" t="s">
        <v>280</v>
      </c>
      <c r="K9" s="67" t="s">
        <v>292</v>
      </c>
      <c r="L9" s="67" t="s">
        <v>280</v>
      </c>
      <c r="M9" s="66" t="s">
        <v>280</v>
      </c>
      <c r="N9" s="365" t="s">
        <v>280</v>
      </c>
      <c r="O9"/>
      <c r="P9"/>
      <c r="Q9" s="52" t="s">
        <v>289</v>
      </c>
      <c r="R9" s="54" t="s">
        <v>290</v>
      </c>
      <c r="S9" s="53" t="s">
        <v>64</v>
      </c>
      <c r="T9" s="67" t="s">
        <v>291</v>
      </c>
      <c r="U9" s="67" t="s">
        <v>280</v>
      </c>
      <c r="V9" s="67" t="s">
        <v>292</v>
      </c>
      <c r="W9" s="67" t="s">
        <v>280</v>
      </c>
      <c r="X9" s="67" t="s">
        <v>292</v>
      </c>
      <c r="Y9" s="66" t="s">
        <v>280</v>
      </c>
      <c r="Z9" s="67" t="s">
        <v>292</v>
      </c>
      <c r="AA9" s="68" t="s">
        <v>280</v>
      </c>
      <c r="AB9" s="365" t="s">
        <v>291</v>
      </c>
      <c r="AC9"/>
      <c r="AD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 s="5" customFormat="1" ht="20.100000000000001" customHeight="1" x14ac:dyDescent="0.2">
      <c r="A10" s="41"/>
      <c r="B10" s="52" t="s">
        <v>293</v>
      </c>
      <c r="C10" s="54" t="s">
        <v>294</v>
      </c>
      <c r="D10" s="57" t="s">
        <v>115</v>
      </c>
      <c r="E10" s="65" t="s">
        <v>280</v>
      </c>
      <c r="F10" s="67" t="s">
        <v>295</v>
      </c>
      <c r="G10" s="67" t="s">
        <v>280</v>
      </c>
      <c r="H10" s="67" t="s">
        <v>295</v>
      </c>
      <c r="I10" s="67" t="s">
        <v>280</v>
      </c>
      <c r="J10" s="67" t="s">
        <v>296</v>
      </c>
      <c r="K10" s="67" t="s">
        <v>280</v>
      </c>
      <c r="L10" s="67" t="s">
        <v>295</v>
      </c>
      <c r="M10" s="67" t="s">
        <v>280</v>
      </c>
      <c r="N10" s="365" t="s">
        <v>295</v>
      </c>
      <c r="O10"/>
      <c r="P10"/>
      <c r="Q10" s="52" t="s">
        <v>293</v>
      </c>
      <c r="R10" s="54" t="s">
        <v>294</v>
      </c>
      <c r="S10" s="53" t="s">
        <v>115</v>
      </c>
      <c r="T10" s="67" t="s">
        <v>280</v>
      </c>
      <c r="U10" s="67" t="s">
        <v>295</v>
      </c>
      <c r="V10" s="67" t="s">
        <v>280</v>
      </c>
      <c r="W10" s="67" t="s">
        <v>296</v>
      </c>
      <c r="X10" s="67" t="s">
        <v>280</v>
      </c>
      <c r="Y10" s="67" t="s">
        <v>295</v>
      </c>
      <c r="Z10" s="67" t="s">
        <v>280</v>
      </c>
      <c r="AA10" s="68" t="s">
        <v>295</v>
      </c>
      <c r="AB10" s="365" t="s">
        <v>296</v>
      </c>
      <c r="AC10"/>
      <c r="AD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 s="5" customFormat="1" ht="20.100000000000001" customHeight="1" x14ac:dyDescent="0.2">
      <c r="A11" s="41"/>
      <c r="B11" s="52" t="s">
        <v>297</v>
      </c>
      <c r="C11" s="54" t="s">
        <v>59</v>
      </c>
      <c r="D11" s="53" t="s">
        <v>31</v>
      </c>
      <c r="E11" s="65" t="s">
        <v>285</v>
      </c>
      <c r="F11" s="67" t="s">
        <v>280</v>
      </c>
      <c r="G11" s="67" t="s">
        <v>280</v>
      </c>
      <c r="H11" s="67" t="s">
        <v>285</v>
      </c>
      <c r="I11" s="67" t="s">
        <v>280</v>
      </c>
      <c r="J11" s="66" t="s">
        <v>280</v>
      </c>
      <c r="K11" s="67" t="s">
        <v>298</v>
      </c>
      <c r="L11" s="66" t="s">
        <v>280</v>
      </c>
      <c r="M11" s="66" t="s">
        <v>280</v>
      </c>
      <c r="N11" s="369" t="s">
        <v>280</v>
      </c>
      <c r="O11"/>
      <c r="P11"/>
      <c r="Q11" s="52" t="s">
        <v>297</v>
      </c>
      <c r="R11" s="54" t="s">
        <v>59</v>
      </c>
      <c r="S11" s="53" t="s">
        <v>31</v>
      </c>
      <c r="T11" s="67" t="s">
        <v>280</v>
      </c>
      <c r="U11" s="67" t="s">
        <v>298</v>
      </c>
      <c r="V11" s="67" t="s">
        <v>280</v>
      </c>
      <c r="W11" s="67" t="s">
        <v>285</v>
      </c>
      <c r="X11" s="66" t="s">
        <v>280</v>
      </c>
      <c r="Y11" s="66" t="s">
        <v>280</v>
      </c>
      <c r="Z11" s="67" t="s">
        <v>280</v>
      </c>
      <c r="AA11" s="68" t="s">
        <v>280</v>
      </c>
      <c r="AB11" s="365" t="s">
        <v>280</v>
      </c>
      <c r="AC11"/>
      <c r="AD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 s="5" customFormat="1" ht="20.100000000000001" customHeight="1" x14ac:dyDescent="0.2">
      <c r="A12" s="41"/>
      <c r="B12" s="52" t="s">
        <v>299</v>
      </c>
      <c r="C12" s="54" t="s">
        <v>294</v>
      </c>
      <c r="D12" s="53" t="s">
        <v>80</v>
      </c>
      <c r="E12" s="65" t="s">
        <v>280</v>
      </c>
      <c r="F12" s="67" t="s">
        <v>295</v>
      </c>
      <c r="G12" s="67" t="s">
        <v>280</v>
      </c>
      <c r="H12" s="67" t="s">
        <v>295</v>
      </c>
      <c r="I12" s="67" t="s">
        <v>280</v>
      </c>
      <c r="J12" s="67" t="s">
        <v>295</v>
      </c>
      <c r="K12" s="67" t="s">
        <v>280</v>
      </c>
      <c r="L12" s="67" t="s">
        <v>295</v>
      </c>
      <c r="M12" s="67" t="s">
        <v>280</v>
      </c>
      <c r="N12" s="365" t="s">
        <v>295</v>
      </c>
      <c r="O12"/>
      <c r="P12"/>
      <c r="Q12" s="52" t="s">
        <v>299</v>
      </c>
      <c r="R12" s="54" t="s">
        <v>294</v>
      </c>
      <c r="S12" s="53" t="s">
        <v>80</v>
      </c>
      <c r="T12" s="67" t="s">
        <v>280</v>
      </c>
      <c r="U12" s="67" t="s">
        <v>295</v>
      </c>
      <c r="V12" s="67" t="s">
        <v>280</v>
      </c>
      <c r="W12" s="67" t="s">
        <v>295</v>
      </c>
      <c r="X12" s="67" t="s">
        <v>280</v>
      </c>
      <c r="Y12" s="67" t="s">
        <v>295</v>
      </c>
      <c r="Z12" s="67" t="s">
        <v>280</v>
      </c>
      <c r="AA12" s="68" t="s">
        <v>295</v>
      </c>
      <c r="AB12" s="365" t="s">
        <v>280</v>
      </c>
      <c r="AC12"/>
      <c r="AD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 s="5" customFormat="1" ht="20.100000000000001" customHeight="1" x14ac:dyDescent="0.2">
      <c r="A13" s="41"/>
      <c r="B13" s="52" t="s">
        <v>300</v>
      </c>
      <c r="C13" s="54" t="s">
        <v>60</v>
      </c>
      <c r="D13" s="53" t="s">
        <v>3</v>
      </c>
      <c r="E13" s="65" t="s">
        <v>283</v>
      </c>
      <c r="F13" s="67" t="s">
        <v>280</v>
      </c>
      <c r="G13" s="67" t="s">
        <v>283</v>
      </c>
      <c r="H13" s="67" t="s">
        <v>283</v>
      </c>
      <c r="I13" s="67" t="s">
        <v>280</v>
      </c>
      <c r="J13" s="67" t="s">
        <v>283</v>
      </c>
      <c r="K13" s="67" t="s">
        <v>283</v>
      </c>
      <c r="L13" s="67" t="s">
        <v>280</v>
      </c>
      <c r="M13" s="67" t="s">
        <v>283</v>
      </c>
      <c r="N13" s="365" t="s">
        <v>280</v>
      </c>
      <c r="O13"/>
      <c r="P13"/>
      <c r="Q13" s="52" t="s">
        <v>300</v>
      </c>
      <c r="R13" s="54" t="s">
        <v>60</v>
      </c>
      <c r="S13" s="53" t="s">
        <v>3</v>
      </c>
      <c r="T13" s="66" t="s">
        <v>280</v>
      </c>
      <c r="U13" s="66" t="s">
        <v>280</v>
      </c>
      <c r="V13" s="67" t="s">
        <v>283</v>
      </c>
      <c r="W13" s="67" t="s">
        <v>280</v>
      </c>
      <c r="X13" s="67" t="s">
        <v>283</v>
      </c>
      <c r="Y13" s="67" t="s">
        <v>283</v>
      </c>
      <c r="Z13" s="67" t="s">
        <v>280</v>
      </c>
      <c r="AA13" s="68" t="s">
        <v>283</v>
      </c>
      <c r="AB13" s="365" t="s">
        <v>283</v>
      </c>
      <c r="AC13"/>
      <c r="AD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 s="5" customFormat="1" ht="20.100000000000001" customHeight="1" x14ac:dyDescent="0.2">
      <c r="A14" s="41"/>
      <c r="B14" s="52" t="s">
        <v>300</v>
      </c>
      <c r="C14" s="54" t="s">
        <v>60</v>
      </c>
      <c r="D14" s="53" t="s">
        <v>4</v>
      </c>
      <c r="E14" s="65" t="s">
        <v>283</v>
      </c>
      <c r="F14" s="67" t="s">
        <v>280</v>
      </c>
      <c r="G14" s="67" t="s">
        <v>283</v>
      </c>
      <c r="H14" s="67" t="s">
        <v>283</v>
      </c>
      <c r="I14" s="67" t="s">
        <v>280</v>
      </c>
      <c r="J14" s="67" t="s">
        <v>283</v>
      </c>
      <c r="K14" s="67" t="s">
        <v>283</v>
      </c>
      <c r="L14" s="67" t="s">
        <v>280</v>
      </c>
      <c r="M14" s="67" t="s">
        <v>283</v>
      </c>
      <c r="N14" s="365" t="s">
        <v>280</v>
      </c>
      <c r="O14"/>
      <c r="P14"/>
      <c r="Q14" s="52" t="s">
        <v>300</v>
      </c>
      <c r="R14" s="54" t="s">
        <v>60</v>
      </c>
      <c r="S14" s="53" t="s">
        <v>4</v>
      </c>
      <c r="T14" s="66" t="s">
        <v>280</v>
      </c>
      <c r="U14" s="66" t="s">
        <v>280</v>
      </c>
      <c r="V14" s="67" t="s">
        <v>283</v>
      </c>
      <c r="W14" s="67" t="s">
        <v>280</v>
      </c>
      <c r="X14" s="67" t="s">
        <v>283</v>
      </c>
      <c r="Y14" s="67" t="s">
        <v>283</v>
      </c>
      <c r="Z14" s="67" t="s">
        <v>280</v>
      </c>
      <c r="AA14" s="68" t="s">
        <v>283</v>
      </c>
      <c r="AB14" s="365" t="s">
        <v>283</v>
      </c>
      <c r="AC14"/>
      <c r="AD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 s="11" customFormat="1" ht="20.100000000000001" customHeight="1" x14ac:dyDescent="0.2">
      <c r="A15" s="41"/>
      <c r="B15" s="52" t="s">
        <v>301</v>
      </c>
      <c r="C15" s="54" t="s">
        <v>59</v>
      </c>
      <c r="D15" s="57" t="s">
        <v>128</v>
      </c>
      <c r="E15" s="65" t="s">
        <v>285</v>
      </c>
      <c r="F15" s="67" t="s">
        <v>280</v>
      </c>
      <c r="G15" s="67" t="s">
        <v>280</v>
      </c>
      <c r="H15" s="67" t="s">
        <v>280</v>
      </c>
      <c r="I15" s="67" t="s">
        <v>285</v>
      </c>
      <c r="J15" s="67" t="s">
        <v>280</v>
      </c>
      <c r="K15" s="67" t="s">
        <v>285</v>
      </c>
      <c r="L15" s="67" t="s">
        <v>280</v>
      </c>
      <c r="M15" s="67" t="s">
        <v>280</v>
      </c>
      <c r="N15" s="365" t="s">
        <v>285</v>
      </c>
      <c r="O15"/>
      <c r="P15"/>
      <c r="Q15" s="52" t="s">
        <v>301</v>
      </c>
      <c r="R15" s="54" t="s">
        <v>59</v>
      </c>
      <c r="S15" s="53" t="s">
        <v>128</v>
      </c>
      <c r="T15" s="67" t="s">
        <v>280</v>
      </c>
      <c r="U15" s="67" t="s">
        <v>280</v>
      </c>
      <c r="V15" s="67" t="s">
        <v>285</v>
      </c>
      <c r="W15" s="67" t="s">
        <v>280</v>
      </c>
      <c r="X15" s="67" t="s">
        <v>280</v>
      </c>
      <c r="Y15" s="67" t="s">
        <v>285</v>
      </c>
      <c r="Z15" s="67" t="s">
        <v>280</v>
      </c>
      <c r="AA15" s="68" t="s">
        <v>285</v>
      </c>
      <c r="AB15" s="365" t="s">
        <v>280</v>
      </c>
      <c r="AC15"/>
      <c r="AD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 s="5" customFormat="1" ht="20.100000000000001" customHeight="1" x14ac:dyDescent="0.2">
      <c r="A16" s="41"/>
      <c r="B16" s="52" t="s">
        <v>302</v>
      </c>
      <c r="C16" s="54" t="s">
        <v>59</v>
      </c>
      <c r="D16" s="53" t="s">
        <v>48</v>
      </c>
      <c r="E16" s="65" t="s">
        <v>280</v>
      </c>
      <c r="F16" s="67" t="s">
        <v>280</v>
      </c>
      <c r="G16" s="67" t="s">
        <v>285</v>
      </c>
      <c r="H16" s="67" t="s">
        <v>280</v>
      </c>
      <c r="I16" s="67" t="s">
        <v>280</v>
      </c>
      <c r="J16" s="67" t="s">
        <v>285</v>
      </c>
      <c r="K16" s="66" t="s">
        <v>280</v>
      </c>
      <c r="L16" s="67" t="s">
        <v>280</v>
      </c>
      <c r="M16" s="67" t="s">
        <v>285</v>
      </c>
      <c r="N16" s="365" t="s">
        <v>280</v>
      </c>
      <c r="O16"/>
      <c r="P16"/>
      <c r="Q16" s="52" t="s">
        <v>302</v>
      </c>
      <c r="R16" s="54" t="s">
        <v>59</v>
      </c>
      <c r="S16" s="53" t="s">
        <v>48</v>
      </c>
      <c r="T16" s="67" t="s">
        <v>285</v>
      </c>
      <c r="U16" s="67" t="s">
        <v>280</v>
      </c>
      <c r="V16" s="67" t="s">
        <v>298</v>
      </c>
      <c r="W16" s="67" t="s">
        <v>280</v>
      </c>
      <c r="X16" s="67" t="s">
        <v>280</v>
      </c>
      <c r="Y16" s="67" t="s">
        <v>285</v>
      </c>
      <c r="Z16" s="67" t="s">
        <v>280</v>
      </c>
      <c r="AA16" s="68" t="s">
        <v>280</v>
      </c>
      <c r="AB16" s="365" t="s">
        <v>298</v>
      </c>
      <c r="AC16"/>
      <c r="AD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 s="5" customFormat="1" ht="20.100000000000001" customHeight="1" x14ac:dyDescent="0.2">
      <c r="A17" s="41"/>
      <c r="B17" s="52" t="s">
        <v>303</v>
      </c>
      <c r="C17" s="54" t="s">
        <v>60</v>
      </c>
      <c r="D17" s="57" t="s">
        <v>166</v>
      </c>
      <c r="E17" s="65" t="s">
        <v>280</v>
      </c>
      <c r="F17" s="67" t="s">
        <v>280</v>
      </c>
      <c r="G17" s="67" t="s">
        <v>283</v>
      </c>
      <c r="H17" s="67" t="s">
        <v>280</v>
      </c>
      <c r="I17" s="67" t="s">
        <v>283</v>
      </c>
      <c r="J17" s="67" t="s">
        <v>280</v>
      </c>
      <c r="K17" s="67" t="s">
        <v>283</v>
      </c>
      <c r="L17" s="67" t="s">
        <v>280</v>
      </c>
      <c r="M17" s="67" t="s">
        <v>283</v>
      </c>
      <c r="N17" s="369" t="s">
        <v>280</v>
      </c>
      <c r="O17"/>
      <c r="P17"/>
      <c r="Q17" s="52" t="s">
        <v>303</v>
      </c>
      <c r="R17" s="54" t="s">
        <v>60</v>
      </c>
      <c r="S17" s="53" t="s">
        <v>166</v>
      </c>
      <c r="T17" s="67" t="s">
        <v>283</v>
      </c>
      <c r="U17" s="67" t="s">
        <v>280</v>
      </c>
      <c r="V17" s="67" t="s">
        <v>283</v>
      </c>
      <c r="W17" s="67" t="s">
        <v>280</v>
      </c>
      <c r="X17" s="66" t="s">
        <v>280</v>
      </c>
      <c r="Y17" s="67" t="s">
        <v>283</v>
      </c>
      <c r="Z17" s="67" t="s">
        <v>283</v>
      </c>
      <c r="AA17" s="90" t="s">
        <v>280</v>
      </c>
      <c r="AB17" s="369" t="s">
        <v>280</v>
      </c>
      <c r="AC17"/>
      <c r="AD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 s="3" customFormat="1" ht="20.100000000000001" customHeight="1" x14ac:dyDescent="0.2">
      <c r="A18" s="41"/>
      <c r="B18" s="52" t="s">
        <v>304</v>
      </c>
      <c r="C18" s="54" t="s">
        <v>60</v>
      </c>
      <c r="D18" s="57" t="s">
        <v>167</v>
      </c>
      <c r="E18" s="65" t="s">
        <v>280</v>
      </c>
      <c r="F18" s="67" t="s">
        <v>280</v>
      </c>
      <c r="G18" s="67" t="s">
        <v>283</v>
      </c>
      <c r="H18" s="67" t="s">
        <v>280</v>
      </c>
      <c r="I18" s="67" t="s">
        <v>283</v>
      </c>
      <c r="J18" s="67" t="s">
        <v>280</v>
      </c>
      <c r="K18" s="67" t="s">
        <v>283</v>
      </c>
      <c r="L18" s="67" t="s">
        <v>280</v>
      </c>
      <c r="M18" s="67" t="s">
        <v>283</v>
      </c>
      <c r="N18" s="369" t="s">
        <v>280</v>
      </c>
      <c r="O18"/>
      <c r="P18"/>
      <c r="Q18" s="52" t="s">
        <v>304</v>
      </c>
      <c r="R18" s="54" t="s">
        <v>60</v>
      </c>
      <c r="S18" s="53" t="s">
        <v>167</v>
      </c>
      <c r="T18" s="67" t="s">
        <v>283</v>
      </c>
      <c r="U18" s="67" t="s">
        <v>280</v>
      </c>
      <c r="V18" s="67" t="s">
        <v>283</v>
      </c>
      <c r="W18" s="67" t="s">
        <v>280</v>
      </c>
      <c r="X18" s="66" t="s">
        <v>280</v>
      </c>
      <c r="Y18" s="67" t="s">
        <v>283</v>
      </c>
      <c r="Z18" s="67" t="s">
        <v>283</v>
      </c>
      <c r="AA18" s="90" t="s">
        <v>280</v>
      </c>
      <c r="AB18" s="369" t="s">
        <v>280</v>
      </c>
      <c r="AC18"/>
      <c r="AD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 s="11" customFormat="1" ht="20.100000000000001" customHeight="1" x14ac:dyDescent="0.2">
      <c r="A19" s="41"/>
      <c r="B19" s="62" t="s">
        <v>305</v>
      </c>
      <c r="C19" s="63" t="s">
        <v>60</v>
      </c>
      <c r="D19" s="4" t="s">
        <v>164</v>
      </c>
      <c r="E19" s="70" t="s">
        <v>280</v>
      </c>
      <c r="F19" s="71" t="s">
        <v>283</v>
      </c>
      <c r="G19" s="71" t="s">
        <v>280</v>
      </c>
      <c r="H19" s="71" t="s">
        <v>283</v>
      </c>
      <c r="I19" s="71" t="s">
        <v>280</v>
      </c>
      <c r="J19" s="71" t="s">
        <v>283</v>
      </c>
      <c r="K19" s="71" t="s">
        <v>280</v>
      </c>
      <c r="L19" s="71" t="s">
        <v>283</v>
      </c>
      <c r="M19" s="71" t="s">
        <v>280</v>
      </c>
      <c r="N19" s="366" t="s">
        <v>283</v>
      </c>
      <c r="O19"/>
      <c r="P19"/>
      <c r="Q19" s="62" t="s">
        <v>305</v>
      </c>
      <c r="R19" s="63" t="s">
        <v>60</v>
      </c>
      <c r="S19" s="74" t="s">
        <v>164</v>
      </c>
      <c r="T19" s="71" t="s">
        <v>280</v>
      </c>
      <c r="U19" s="71" t="s">
        <v>283</v>
      </c>
      <c r="V19" s="71" t="s">
        <v>280</v>
      </c>
      <c r="W19" s="71" t="s">
        <v>283</v>
      </c>
      <c r="X19" s="87" t="s">
        <v>280</v>
      </c>
      <c r="Y19" s="87" t="s">
        <v>280</v>
      </c>
      <c r="Z19" s="87" t="s">
        <v>280</v>
      </c>
      <c r="AA19" s="94" t="s">
        <v>280</v>
      </c>
      <c r="AB19" s="372" t="s">
        <v>280</v>
      </c>
      <c r="AC19"/>
      <c r="AD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 s="5" customFormat="1" ht="20.100000000000001" customHeight="1" x14ac:dyDescent="0.2">
      <c r="A20" s="41"/>
      <c r="B20" s="52" t="s">
        <v>306</v>
      </c>
      <c r="C20" s="54" t="s">
        <v>60</v>
      </c>
      <c r="D20" s="57" t="s">
        <v>122</v>
      </c>
      <c r="E20" s="65" t="s">
        <v>280</v>
      </c>
      <c r="F20" s="67" t="s">
        <v>283</v>
      </c>
      <c r="G20" s="67" t="s">
        <v>280</v>
      </c>
      <c r="H20" s="67" t="s">
        <v>283</v>
      </c>
      <c r="I20" s="67" t="s">
        <v>283</v>
      </c>
      <c r="J20" s="67" t="s">
        <v>280</v>
      </c>
      <c r="K20" s="67" t="s">
        <v>280</v>
      </c>
      <c r="L20" s="67" t="s">
        <v>283</v>
      </c>
      <c r="M20" s="67" t="s">
        <v>283</v>
      </c>
      <c r="N20" s="365" t="s">
        <v>280</v>
      </c>
      <c r="O20"/>
      <c r="P20"/>
      <c r="Q20" s="52" t="s">
        <v>306</v>
      </c>
      <c r="R20" s="54" t="s">
        <v>60</v>
      </c>
      <c r="S20" s="53" t="s">
        <v>122</v>
      </c>
      <c r="T20" s="67" t="s">
        <v>283</v>
      </c>
      <c r="U20" s="67" t="s">
        <v>283</v>
      </c>
      <c r="V20" s="67" t="s">
        <v>280</v>
      </c>
      <c r="W20" s="67" t="s">
        <v>283</v>
      </c>
      <c r="X20" s="67" t="s">
        <v>283</v>
      </c>
      <c r="Y20" s="67" t="s">
        <v>280</v>
      </c>
      <c r="Z20" s="66" t="s">
        <v>280</v>
      </c>
      <c r="AA20" s="68" t="s">
        <v>283</v>
      </c>
      <c r="AB20" s="369" t="s">
        <v>280</v>
      </c>
      <c r="AC20"/>
      <c r="AD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 s="5" customFormat="1" ht="20.100000000000001" customHeight="1" x14ac:dyDescent="0.2">
      <c r="A21" s="41"/>
      <c r="B21" s="52" t="s">
        <v>307</v>
      </c>
      <c r="C21" s="54" t="s">
        <v>308</v>
      </c>
      <c r="D21" s="53" t="s">
        <v>97</v>
      </c>
      <c r="E21" s="65" t="s">
        <v>292</v>
      </c>
      <c r="F21" s="67" t="s">
        <v>280</v>
      </c>
      <c r="G21" s="67" t="s">
        <v>292</v>
      </c>
      <c r="H21" s="67" t="s">
        <v>280</v>
      </c>
      <c r="I21" s="67" t="s">
        <v>280</v>
      </c>
      <c r="J21" s="67" t="s">
        <v>292</v>
      </c>
      <c r="K21" s="67" t="s">
        <v>280</v>
      </c>
      <c r="L21" s="67" t="s">
        <v>280</v>
      </c>
      <c r="M21" s="67" t="s">
        <v>292</v>
      </c>
      <c r="N21" s="365" t="s">
        <v>280</v>
      </c>
      <c r="O21"/>
      <c r="P21"/>
      <c r="Q21" s="52" t="s">
        <v>307</v>
      </c>
      <c r="R21" s="54" t="s">
        <v>308</v>
      </c>
      <c r="S21" s="53" t="s">
        <v>97</v>
      </c>
      <c r="T21" s="67" t="s">
        <v>292</v>
      </c>
      <c r="U21" s="67" t="s">
        <v>280</v>
      </c>
      <c r="V21" s="67" t="s">
        <v>292</v>
      </c>
      <c r="W21" s="67" t="s">
        <v>280</v>
      </c>
      <c r="X21" s="67" t="s">
        <v>292</v>
      </c>
      <c r="Y21" s="67" t="s">
        <v>280</v>
      </c>
      <c r="Z21" s="67" t="s">
        <v>292</v>
      </c>
      <c r="AA21" s="68" t="s">
        <v>280</v>
      </c>
      <c r="AB21" s="365" t="s">
        <v>292</v>
      </c>
      <c r="AC21"/>
      <c r="AD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 s="5" customFormat="1" ht="20.100000000000001" customHeight="1" x14ac:dyDescent="0.2">
      <c r="A22" s="41"/>
      <c r="B22" s="52" t="s">
        <v>309</v>
      </c>
      <c r="C22" s="54" t="s">
        <v>59</v>
      </c>
      <c r="D22" s="53" t="s">
        <v>126</v>
      </c>
      <c r="E22" s="65" t="s">
        <v>280</v>
      </c>
      <c r="F22" s="67" t="s">
        <v>280</v>
      </c>
      <c r="G22" s="67" t="s">
        <v>285</v>
      </c>
      <c r="H22" s="67" t="s">
        <v>280</v>
      </c>
      <c r="I22" s="67" t="s">
        <v>285</v>
      </c>
      <c r="J22" s="67" t="s">
        <v>280</v>
      </c>
      <c r="K22" s="67" t="s">
        <v>280</v>
      </c>
      <c r="L22" s="67" t="s">
        <v>285</v>
      </c>
      <c r="M22" s="67" t="s">
        <v>280</v>
      </c>
      <c r="N22" s="365" t="s">
        <v>285</v>
      </c>
      <c r="O22"/>
      <c r="P22"/>
      <c r="Q22" s="52" t="s">
        <v>309</v>
      </c>
      <c r="R22" s="54" t="s">
        <v>59</v>
      </c>
      <c r="S22" s="53" t="s">
        <v>126</v>
      </c>
      <c r="T22" s="67" t="s">
        <v>280</v>
      </c>
      <c r="U22" s="67" t="s">
        <v>285</v>
      </c>
      <c r="V22" s="67" t="s">
        <v>280</v>
      </c>
      <c r="W22" s="67" t="s">
        <v>285</v>
      </c>
      <c r="X22" s="67" t="s">
        <v>280</v>
      </c>
      <c r="Y22" s="67" t="s">
        <v>285</v>
      </c>
      <c r="Z22" s="67" t="s">
        <v>280</v>
      </c>
      <c r="AA22" s="68" t="s">
        <v>285</v>
      </c>
      <c r="AB22" s="365" t="s">
        <v>285</v>
      </c>
      <c r="AC22"/>
      <c r="AD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 s="5" customFormat="1" ht="20.100000000000001" customHeight="1" x14ac:dyDescent="0.2">
      <c r="A23" s="41"/>
      <c r="B23" s="52" t="s">
        <v>310</v>
      </c>
      <c r="C23" s="54" t="s">
        <v>311</v>
      </c>
      <c r="D23" s="53" t="s">
        <v>92</v>
      </c>
      <c r="E23" s="65" t="s">
        <v>288</v>
      </c>
      <c r="F23" s="67" t="s">
        <v>280</v>
      </c>
      <c r="G23" s="67" t="s">
        <v>280</v>
      </c>
      <c r="H23" s="67" t="s">
        <v>283</v>
      </c>
      <c r="I23" s="67" t="s">
        <v>283</v>
      </c>
      <c r="J23" s="67" t="s">
        <v>280</v>
      </c>
      <c r="K23" s="67" t="s">
        <v>288</v>
      </c>
      <c r="L23" s="67" t="s">
        <v>280</v>
      </c>
      <c r="M23" s="67" t="s">
        <v>283</v>
      </c>
      <c r="N23" s="365" t="s">
        <v>280</v>
      </c>
      <c r="O23"/>
      <c r="P23"/>
      <c r="Q23" s="52" t="s">
        <v>310</v>
      </c>
      <c r="R23" s="54" t="s">
        <v>311</v>
      </c>
      <c r="S23" s="53" t="s">
        <v>92</v>
      </c>
      <c r="T23" s="67" t="s">
        <v>288</v>
      </c>
      <c r="U23" s="67" t="s">
        <v>283</v>
      </c>
      <c r="V23" s="67" t="s">
        <v>280</v>
      </c>
      <c r="W23" s="67" t="s">
        <v>283</v>
      </c>
      <c r="X23" s="67" t="s">
        <v>283</v>
      </c>
      <c r="Y23" s="67" t="s">
        <v>280</v>
      </c>
      <c r="Z23" s="67" t="s">
        <v>288</v>
      </c>
      <c r="AA23" s="90" t="s">
        <v>280</v>
      </c>
      <c r="AB23" s="365" t="s">
        <v>283</v>
      </c>
      <c r="AC23"/>
      <c r="AD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</row>
    <row r="24" spans="1:124" s="3" customFormat="1" ht="25.5" customHeight="1" x14ac:dyDescent="0.2">
      <c r="A24" s="41"/>
      <c r="B24" s="52" t="s">
        <v>312</v>
      </c>
      <c r="C24" s="54" t="s">
        <v>28</v>
      </c>
      <c r="D24" s="53" t="s">
        <v>75</v>
      </c>
      <c r="E24" s="65" t="s">
        <v>280</v>
      </c>
      <c r="F24" s="66" t="s">
        <v>280</v>
      </c>
      <c r="G24" s="66" t="s">
        <v>280</v>
      </c>
      <c r="H24" s="66" t="s">
        <v>280</v>
      </c>
      <c r="I24" s="66" t="s">
        <v>280</v>
      </c>
      <c r="J24" s="66" t="s">
        <v>280</v>
      </c>
      <c r="K24" s="66" t="s">
        <v>280</v>
      </c>
      <c r="L24" s="66" t="s">
        <v>280</v>
      </c>
      <c r="M24" s="67" t="s">
        <v>281</v>
      </c>
      <c r="N24" s="365" t="s">
        <v>280</v>
      </c>
      <c r="O24"/>
      <c r="P24"/>
      <c r="Q24" s="52" t="s">
        <v>312</v>
      </c>
      <c r="R24" s="54" t="s">
        <v>28</v>
      </c>
      <c r="S24" s="53" t="s">
        <v>75</v>
      </c>
      <c r="T24" s="67" t="s">
        <v>281</v>
      </c>
      <c r="U24" s="67" t="s">
        <v>280</v>
      </c>
      <c r="V24" s="67" t="s">
        <v>281</v>
      </c>
      <c r="W24" s="66" t="s">
        <v>280</v>
      </c>
      <c r="X24" s="66" t="s">
        <v>280</v>
      </c>
      <c r="Y24" s="67" t="s">
        <v>281</v>
      </c>
      <c r="Z24" s="66" t="s">
        <v>280</v>
      </c>
      <c r="AA24" s="68" t="s">
        <v>281</v>
      </c>
      <c r="AB24" s="369" t="s">
        <v>280</v>
      </c>
      <c r="AC24"/>
      <c r="AD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 s="5" customFormat="1" ht="25.5" customHeight="1" x14ac:dyDescent="0.2">
      <c r="A25" s="41"/>
      <c r="B25" s="52" t="s">
        <v>313</v>
      </c>
      <c r="C25" s="54" t="s">
        <v>28</v>
      </c>
      <c r="D25" s="53" t="s">
        <v>76</v>
      </c>
      <c r="E25" s="65" t="s">
        <v>280</v>
      </c>
      <c r="F25" s="66" t="s">
        <v>280</v>
      </c>
      <c r="G25" s="66" t="s">
        <v>280</v>
      </c>
      <c r="H25" s="66" t="s">
        <v>280</v>
      </c>
      <c r="I25" s="66" t="s">
        <v>280</v>
      </c>
      <c r="J25" s="66" t="s">
        <v>280</v>
      </c>
      <c r="K25" s="66" t="s">
        <v>280</v>
      </c>
      <c r="L25" s="66" t="s">
        <v>280</v>
      </c>
      <c r="M25" s="67" t="s">
        <v>281</v>
      </c>
      <c r="N25" s="365" t="s">
        <v>280</v>
      </c>
      <c r="O25"/>
      <c r="P25"/>
      <c r="Q25" s="52" t="s">
        <v>313</v>
      </c>
      <c r="R25" s="54" t="s">
        <v>28</v>
      </c>
      <c r="S25" s="53" t="s">
        <v>76</v>
      </c>
      <c r="T25" s="67" t="s">
        <v>281</v>
      </c>
      <c r="U25" s="67" t="s">
        <v>280</v>
      </c>
      <c r="V25" s="67" t="s">
        <v>281</v>
      </c>
      <c r="W25" s="66" t="s">
        <v>280</v>
      </c>
      <c r="X25" s="66" t="s">
        <v>280</v>
      </c>
      <c r="Y25" s="67" t="s">
        <v>281</v>
      </c>
      <c r="Z25" s="66" t="s">
        <v>280</v>
      </c>
      <c r="AA25" s="68" t="s">
        <v>281</v>
      </c>
      <c r="AB25" s="369" t="s">
        <v>280</v>
      </c>
      <c r="AC25"/>
      <c r="AD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 s="5" customFormat="1" ht="20.100000000000001" customHeight="1" x14ac:dyDescent="0.2">
      <c r="A26" s="41"/>
      <c r="B26" s="52" t="s">
        <v>314</v>
      </c>
      <c r="C26" s="54" t="s">
        <v>60</v>
      </c>
      <c r="D26" s="53" t="s">
        <v>47</v>
      </c>
      <c r="E26" s="65" t="s">
        <v>280</v>
      </c>
      <c r="F26" s="67" t="s">
        <v>283</v>
      </c>
      <c r="G26" s="66" t="s">
        <v>280</v>
      </c>
      <c r="H26" s="66" t="s">
        <v>280</v>
      </c>
      <c r="I26" s="66" t="s">
        <v>280</v>
      </c>
      <c r="J26" s="67" t="s">
        <v>283</v>
      </c>
      <c r="K26" s="67" t="s">
        <v>280</v>
      </c>
      <c r="L26" s="66" t="s">
        <v>280</v>
      </c>
      <c r="M26" s="67" t="s">
        <v>280</v>
      </c>
      <c r="N26" s="369" t="s">
        <v>280</v>
      </c>
      <c r="O26"/>
      <c r="P26"/>
      <c r="Q26" s="52" t="s">
        <v>314</v>
      </c>
      <c r="R26" s="54" t="s">
        <v>60</v>
      </c>
      <c r="S26" s="53" t="s">
        <v>47</v>
      </c>
      <c r="T26" s="67" t="s">
        <v>280</v>
      </c>
      <c r="U26" s="67" t="s">
        <v>283</v>
      </c>
      <c r="V26" s="66" t="s">
        <v>280</v>
      </c>
      <c r="W26" s="66" t="s">
        <v>280</v>
      </c>
      <c r="X26" s="67" t="s">
        <v>283</v>
      </c>
      <c r="Y26" s="66" t="s">
        <v>280</v>
      </c>
      <c r="Z26" s="67" t="s">
        <v>280</v>
      </c>
      <c r="AA26" s="90" t="s">
        <v>280</v>
      </c>
      <c r="AB26" s="369" t="s">
        <v>280</v>
      </c>
      <c r="AC26"/>
      <c r="AD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 s="5" customFormat="1" ht="20.100000000000001" customHeight="1" x14ac:dyDescent="0.2">
      <c r="A27" s="41"/>
      <c r="B27" s="52" t="s">
        <v>315</v>
      </c>
      <c r="C27" s="54" t="s">
        <v>294</v>
      </c>
      <c r="D27" s="53" t="s">
        <v>44</v>
      </c>
      <c r="E27" s="65" t="s">
        <v>280</v>
      </c>
      <c r="F27" s="67" t="s">
        <v>296</v>
      </c>
      <c r="G27" s="67" t="s">
        <v>280</v>
      </c>
      <c r="H27" s="67" t="s">
        <v>295</v>
      </c>
      <c r="I27" s="67" t="s">
        <v>295</v>
      </c>
      <c r="J27" s="67" t="s">
        <v>280</v>
      </c>
      <c r="K27" s="67" t="s">
        <v>296</v>
      </c>
      <c r="L27" s="67" t="s">
        <v>280</v>
      </c>
      <c r="M27" s="67" t="s">
        <v>295</v>
      </c>
      <c r="N27" s="365" t="s">
        <v>280</v>
      </c>
      <c r="O27"/>
      <c r="P27"/>
      <c r="Q27" s="52" t="s">
        <v>315</v>
      </c>
      <c r="R27" s="54" t="s">
        <v>294</v>
      </c>
      <c r="S27" s="53" t="s">
        <v>44</v>
      </c>
      <c r="T27" s="67" t="s">
        <v>296</v>
      </c>
      <c r="U27" s="67" t="s">
        <v>280</v>
      </c>
      <c r="V27" s="67" t="s">
        <v>295</v>
      </c>
      <c r="W27" s="67" t="s">
        <v>280</v>
      </c>
      <c r="X27" s="67" t="s">
        <v>296</v>
      </c>
      <c r="Y27" s="67" t="s">
        <v>280</v>
      </c>
      <c r="Z27" s="67" t="s">
        <v>295</v>
      </c>
      <c r="AA27" s="68" t="s">
        <v>280</v>
      </c>
      <c r="AB27" s="365" t="s">
        <v>280</v>
      </c>
      <c r="AC27"/>
      <c r="AD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 s="5" customFormat="1" ht="20.100000000000001" customHeight="1" x14ac:dyDescent="0.2">
      <c r="A28" s="41"/>
      <c r="B28" s="52" t="s">
        <v>316</v>
      </c>
      <c r="C28" s="54" t="s">
        <v>308</v>
      </c>
      <c r="D28" s="53" t="s">
        <v>91</v>
      </c>
      <c r="E28" s="65" t="s">
        <v>280</v>
      </c>
      <c r="F28" s="66" t="s">
        <v>280</v>
      </c>
      <c r="G28" s="67" t="s">
        <v>292</v>
      </c>
      <c r="H28" s="67" t="s">
        <v>280</v>
      </c>
      <c r="I28" s="67" t="s">
        <v>292</v>
      </c>
      <c r="J28" s="66" t="s">
        <v>280</v>
      </c>
      <c r="K28" s="67" t="s">
        <v>292</v>
      </c>
      <c r="L28" s="67" t="s">
        <v>280</v>
      </c>
      <c r="M28" s="67" t="s">
        <v>292</v>
      </c>
      <c r="N28" s="369" t="s">
        <v>280</v>
      </c>
      <c r="O28"/>
      <c r="P28"/>
      <c r="Q28" s="52" t="s">
        <v>316</v>
      </c>
      <c r="R28" s="54" t="s">
        <v>308</v>
      </c>
      <c r="S28" s="53" t="s">
        <v>91</v>
      </c>
      <c r="T28" s="67" t="s">
        <v>292</v>
      </c>
      <c r="U28" s="66" t="s">
        <v>280</v>
      </c>
      <c r="V28" s="67" t="s">
        <v>292</v>
      </c>
      <c r="W28" s="67" t="s">
        <v>280</v>
      </c>
      <c r="X28" s="66" t="s">
        <v>280</v>
      </c>
      <c r="Y28" s="67" t="s">
        <v>292</v>
      </c>
      <c r="Z28" s="67" t="s">
        <v>280</v>
      </c>
      <c r="AA28" s="68" t="s">
        <v>292</v>
      </c>
      <c r="AB28" s="369" t="s">
        <v>280</v>
      </c>
      <c r="AC28"/>
      <c r="AD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 s="5" customFormat="1" ht="20.100000000000001" customHeight="1" x14ac:dyDescent="0.2">
      <c r="A29" s="41"/>
      <c r="B29" s="52" t="s">
        <v>317</v>
      </c>
      <c r="C29" s="54" t="s">
        <v>308</v>
      </c>
      <c r="D29" s="53" t="s">
        <v>139</v>
      </c>
      <c r="E29" s="65" t="s">
        <v>280</v>
      </c>
      <c r="F29" s="67" t="s">
        <v>292</v>
      </c>
      <c r="G29" s="67" t="s">
        <v>280</v>
      </c>
      <c r="H29" s="67" t="s">
        <v>292</v>
      </c>
      <c r="I29" s="67" t="s">
        <v>280</v>
      </c>
      <c r="J29" s="67" t="s">
        <v>292</v>
      </c>
      <c r="K29" s="67" t="s">
        <v>280</v>
      </c>
      <c r="L29" s="67" t="s">
        <v>292</v>
      </c>
      <c r="M29" s="67" t="s">
        <v>280</v>
      </c>
      <c r="N29" s="365" t="s">
        <v>292</v>
      </c>
      <c r="O29"/>
      <c r="P29"/>
      <c r="Q29" s="52" t="s">
        <v>317</v>
      </c>
      <c r="R29" s="54" t="s">
        <v>308</v>
      </c>
      <c r="S29" s="53" t="s">
        <v>139</v>
      </c>
      <c r="T29" s="67" t="s">
        <v>280</v>
      </c>
      <c r="U29" s="67" t="s">
        <v>292</v>
      </c>
      <c r="V29" s="67" t="s">
        <v>280</v>
      </c>
      <c r="W29" s="67" t="s">
        <v>292</v>
      </c>
      <c r="X29" s="67" t="s">
        <v>280</v>
      </c>
      <c r="Y29" s="67" t="s">
        <v>292</v>
      </c>
      <c r="Z29" s="67" t="s">
        <v>280</v>
      </c>
      <c r="AA29" s="68" t="s">
        <v>292</v>
      </c>
      <c r="AB29" s="365" t="s">
        <v>280</v>
      </c>
      <c r="AC29"/>
      <c r="AD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 s="5" customFormat="1" ht="20.100000000000001" customHeight="1" x14ac:dyDescent="0.2">
      <c r="A30" s="41"/>
      <c r="B30" s="52" t="s">
        <v>318</v>
      </c>
      <c r="C30" s="54" t="s">
        <v>58</v>
      </c>
      <c r="D30" s="349" t="s">
        <v>67</v>
      </c>
      <c r="E30" s="65" t="s">
        <v>319</v>
      </c>
      <c r="F30" s="67" t="s">
        <v>280</v>
      </c>
      <c r="G30" s="67" t="s">
        <v>319</v>
      </c>
      <c r="H30" s="67" t="s">
        <v>280</v>
      </c>
      <c r="I30" s="67" t="s">
        <v>319</v>
      </c>
      <c r="J30" s="67" t="s">
        <v>280</v>
      </c>
      <c r="K30" s="67" t="s">
        <v>319</v>
      </c>
      <c r="L30" s="67" t="s">
        <v>280</v>
      </c>
      <c r="M30" s="67" t="s">
        <v>319</v>
      </c>
      <c r="N30" s="365" t="s">
        <v>280</v>
      </c>
      <c r="O30"/>
      <c r="P30"/>
      <c r="Q30" s="52" t="s">
        <v>318</v>
      </c>
      <c r="R30" s="54" t="s">
        <v>58</v>
      </c>
      <c r="S30" s="53" t="s">
        <v>67</v>
      </c>
      <c r="T30" s="67" t="s">
        <v>319</v>
      </c>
      <c r="U30" s="66" t="s">
        <v>280</v>
      </c>
      <c r="V30" s="67" t="s">
        <v>319</v>
      </c>
      <c r="W30" s="67" t="s">
        <v>280</v>
      </c>
      <c r="X30" s="67" t="s">
        <v>280</v>
      </c>
      <c r="Y30" s="67" t="s">
        <v>319</v>
      </c>
      <c r="Z30" s="67" t="s">
        <v>280</v>
      </c>
      <c r="AA30" s="68" t="s">
        <v>319</v>
      </c>
      <c r="AB30" s="365" t="s">
        <v>280</v>
      </c>
      <c r="AC30"/>
      <c r="AD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</row>
    <row r="31" spans="1:124" s="5" customFormat="1" ht="20.100000000000001" customHeight="1" x14ac:dyDescent="0.2">
      <c r="A31" s="41"/>
      <c r="B31" s="52" t="s">
        <v>320</v>
      </c>
      <c r="C31" s="54" t="s">
        <v>60</v>
      </c>
      <c r="D31" s="53" t="s">
        <v>133</v>
      </c>
      <c r="E31" s="65" t="s">
        <v>283</v>
      </c>
      <c r="F31" s="67" t="s">
        <v>280</v>
      </c>
      <c r="G31" s="67" t="s">
        <v>283</v>
      </c>
      <c r="H31" s="67" t="s">
        <v>280</v>
      </c>
      <c r="I31" s="67" t="s">
        <v>283</v>
      </c>
      <c r="J31" s="67" t="s">
        <v>283</v>
      </c>
      <c r="K31" s="67" t="s">
        <v>280</v>
      </c>
      <c r="L31" s="67" t="s">
        <v>283</v>
      </c>
      <c r="M31" s="67" t="s">
        <v>283</v>
      </c>
      <c r="N31" s="365" t="s">
        <v>280</v>
      </c>
      <c r="O31"/>
      <c r="P31"/>
      <c r="Q31" s="52" t="s">
        <v>320</v>
      </c>
      <c r="R31" s="54" t="s">
        <v>60</v>
      </c>
      <c r="S31" s="53" t="s">
        <v>133</v>
      </c>
      <c r="T31" s="67" t="s">
        <v>283</v>
      </c>
      <c r="U31" s="67" t="s">
        <v>283</v>
      </c>
      <c r="V31" s="67" t="s">
        <v>280</v>
      </c>
      <c r="W31" s="67" t="s">
        <v>283</v>
      </c>
      <c r="X31" s="67" t="s">
        <v>280</v>
      </c>
      <c r="Y31" s="67" t="s">
        <v>280</v>
      </c>
      <c r="Z31" s="67" t="s">
        <v>283</v>
      </c>
      <c r="AA31" s="68" t="s">
        <v>280</v>
      </c>
      <c r="AB31" s="365" t="s">
        <v>283</v>
      </c>
      <c r="AC31"/>
      <c r="AD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</row>
    <row r="32" spans="1:124" s="5" customFormat="1" ht="25.5" x14ac:dyDescent="0.2">
      <c r="A32" s="41"/>
      <c r="B32" s="52" t="s">
        <v>321</v>
      </c>
      <c r="C32" s="54" t="s">
        <v>28</v>
      </c>
      <c r="D32" s="53" t="s">
        <v>70</v>
      </c>
      <c r="E32" s="65" t="s">
        <v>280</v>
      </c>
      <c r="F32" s="67" t="s">
        <v>281</v>
      </c>
      <c r="G32" s="67" t="s">
        <v>280</v>
      </c>
      <c r="H32" s="66" t="s">
        <v>280</v>
      </c>
      <c r="I32" s="67" t="s">
        <v>281</v>
      </c>
      <c r="J32" s="67" t="s">
        <v>280</v>
      </c>
      <c r="K32" s="67" t="s">
        <v>281</v>
      </c>
      <c r="L32" s="67" t="s">
        <v>280</v>
      </c>
      <c r="M32" s="67" t="s">
        <v>281</v>
      </c>
      <c r="N32" s="369" t="s">
        <v>280</v>
      </c>
      <c r="O32"/>
      <c r="P32"/>
      <c r="Q32" s="52" t="s">
        <v>321</v>
      </c>
      <c r="R32" s="54" t="s">
        <v>28</v>
      </c>
      <c r="S32" s="53" t="s">
        <v>70</v>
      </c>
      <c r="T32" s="66" t="s">
        <v>280</v>
      </c>
      <c r="U32" s="66" t="s">
        <v>280</v>
      </c>
      <c r="V32" s="67" t="s">
        <v>281</v>
      </c>
      <c r="W32" s="67" t="s">
        <v>280</v>
      </c>
      <c r="X32" s="67" t="s">
        <v>281</v>
      </c>
      <c r="Y32" s="66" t="s">
        <v>280</v>
      </c>
      <c r="Z32" s="66" t="s">
        <v>280</v>
      </c>
      <c r="AA32" s="68" t="s">
        <v>280</v>
      </c>
      <c r="AB32" s="365" t="s">
        <v>281</v>
      </c>
      <c r="AC32"/>
      <c r="AD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</row>
    <row r="33" spans="1:124" s="5" customFormat="1" ht="20.100000000000001" customHeight="1" x14ac:dyDescent="0.2">
      <c r="A33" s="41"/>
      <c r="B33" s="52" t="s">
        <v>322</v>
      </c>
      <c r="C33" s="54" t="s">
        <v>60</v>
      </c>
      <c r="D33" s="53" t="s">
        <v>96</v>
      </c>
      <c r="E33" s="65" t="s">
        <v>280</v>
      </c>
      <c r="F33" s="67" t="s">
        <v>283</v>
      </c>
      <c r="G33" s="67" t="s">
        <v>280</v>
      </c>
      <c r="H33" s="67" t="s">
        <v>280</v>
      </c>
      <c r="I33" s="67" t="s">
        <v>283</v>
      </c>
      <c r="J33" s="67" t="s">
        <v>283</v>
      </c>
      <c r="K33" s="67" t="s">
        <v>280</v>
      </c>
      <c r="L33" s="67" t="s">
        <v>283</v>
      </c>
      <c r="M33" s="67" t="s">
        <v>280</v>
      </c>
      <c r="N33" s="365" t="s">
        <v>283</v>
      </c>
      <c r="O33"/>
      <c r="P33"/>
      <c r="Q33" s="52" t="s">
        <v>322</v>
      </c>
      <c r="R33" s="54" t="s">
        <v>60</v>
      </c>
      <c r="S33" s="53" t="s">
        <v>96</v>
      </c>
      <c r="T33" s="67" t="s">
        <v>280</v>
      </c>
      <c r="U33" s="67" t="s">
        <v>283</v>
      </c>
      <c r="V33" s="67" t="s">
        <v>280</v>
      </c>
      <c r="W33" s="67" t="s">
        <v>283</v>
      </c>
      <c r="X33" s="67" t="s">
        <v>283</v>
      </c>
      <c r="Y33" s="67" t="s">
        <v>280</v>
      </c>
      <c r="Z33" s="67" t="s">
        <v>283</v>
      </c>
      <c r="AA33" s="68" t="s">
        <v>283</v>
      </c>
      <c r="AB33" s="365" t="s">
        <v>280</v>
      </c>
      <c r="AC33"/>
      <c r="AD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</row>
    <row r="34" spans="1:124" s="5" customFormat="1" ht="20.100000000000001" customHeight="1" x14ac:dyDescent="0.2">
      <c r="A34" s="41"/>
      <c r="B34" s="52" t="s">
        <v>323</v>
      </c>
      <c r="C34" s="54" t="s">
        <v>294</v>
      </c>
      <c r="D34" s="349" t="s">
        <v>26</v>
      </c>
      <c r="E34" s="65" t="s">
        <v>280</v>
      </c>
      <c r="F34" s="67" t="s">
        <v>280</v>
      </c>
      <c r="G34" s="67" t="s">
        <v>295</v>
      </c>
      <c r="H34" s="67" t="s">
        <v>280</v>
      </c>
      <c r="I34" s="67" t="s">
        <v>295</v>
      </c>
      <c r="J34" s="67" t="s">
        <v>280</v>
      </c>
      <c r="K34" s="67" t="s">
        <v>295</v>
      </c>
      <c r="L34" s="67" t="s">
        <v>280</v>
      </c>
      <c r="M34" s="67" t="s">
        <v>295</v>
      </c>
      <c r="N34" s="365" t="s">
        <v>280</v>
      </c>
      <c r="O34"/>
      <c r="P34"/>
      <c r="Q34" s="52" t="s">
        <v>323</v>
      </c>
      <c r="R34" s="54" t="s">
        <v>294</v>
      </c>
      <c r="S34" s="53" t="s">
        <v>26</v>
      </c>
      <c r="T34" s="67" t="s">
        <v>295</v>
      </c>
      <c r="U34" s="67" t="s">
        <v>280</v>
      </c>
      <c r="V34" s="67" t="s">
        <v>295</v>
      </c>
      <c r="W34" s="67" t="s">
        <v>280</v>
      </c>
      <c r="X34" s="67" t="s">
        <v>295</v>
      </c>
      <c r="Y34" s="67" t="s">
        <v>280</v>
      </c>
      <c r="Z34" s="67" t="s">
        <v>295</v>
      </c>
      <c r="AA34" s="68" t="s">
        <v>280</v>
      </c>
      <c r="AB34" s="365" t="s">
        <v>295</v>
      </c>
      <c r="AC34"/>
      <c r="AD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</row>
    <row r="35" spans="1:124" s="11" customFormat="1" ht="20.100000000000001" customHeight="1" x14ac:dyDescent="0.2">
      <c r="A35" s="41"/>
      <c r="B35" s="52" t="s">
        <v>324</v>
      </c>
      <c r="C35" s="54" t="s">
        <v>294</v>
      </c>
      <c r="D35" s="53" t="s">
        <v>27</v>
      </c>
      <c r="E35" s="65" t="s">
        <v>280</v>
      </c>
      <c r="F35" s="67" t="s">
        <v>280</v>
      </c>
      <c r="G35" s="67" t="s">
        <v>295</v>
      </c>
      <c r="H35" s="67" t="s">
        <v>280</v>
      </c>
      <c r="I35" s="67" t="s">
        <v>296</v>
      </c>
      <c r="J35" s="67" t="s">
        <v>280</v>
      </c>
      <c r="K35" s="67" t="s">
        <v>295</v>
      </c>
      <c r="L35" s="67" t="s">
        <v>280</v>
      </c>
      <c r="M35" s="67" t="s">
        <v>295</v>
      </c>
      <c r="N35" s="365" t="s">
        <v>280</v>
      </c>
      <c r="O35"/>
      <c r="P35"/>
      <c r="Q35" s="52" t="s">
        <v>324</v>
      </c>
      <c r="R35" s="54" t="s">
        <v>294</v>
      </c>
      <c r="S35" s="53" t="s">
        <v>27</v>
      </c>
      <c r="T35" s="67" t="s">
        <v>295</v>
      </c>
      <c r="U35" s="67" t="s">
        <v>280</v>
      </c>
      <c r="V35" s="67" t="s">
        <v>296</v>
      </c>
      <c r="W35" s="67" t="s">
        <v>280</v>
      </c>
      <c r="X35" s="67" t="s">
        <v>295</v>
      </c>
      <c r="Y35" s="67" t="s">
        <v>280</v>
      </c>
      <c r="Z35" s="67" t="s">
        <v>295</v>
      </c>
      <c r="AA35" s="68" t="s">
        <v>280</v>
      </c>
      <c r="AB35" s="365" t="s">
        <v>296</v>
      </c>
      <c r="AC35"/>
      <c r="AD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</row>
    <row r="36" spans="1:124" s="5" customFormat="1" ht="20.100000000000001" customHeight="1" x14ac:dyDescent="0.2">
      <c r="A36" s="41"/>
      <c r="B36" s="52" t="s">
        <v>325</v>
      </c>
      <c r="C36" s="54" t="s">
        <v>326</v>
      </c>
      <c r="D36" s="57" t="s">
        <v>161</v>
      </c>
      <c r="E36" s="65" t="s">
        <v>280</v>
      </c>
      <c r="F36" s="66" t="s">
        <v>280</v>
      </c>
      <c r="G36" s="66" t="s">
        <v>280</v>
      </c>
      <c r="H36" s="66" t="s">
        <v>280</v>
      </c>
      <c r="I36" s="67" t="s">
        <v>319</v>
      </c>
      <c r="J36" s="67" t="s">
        <v>280</v>
      </c>
      <c r="K36" s="67" t="s">
        <v>327</v>
      </c>
      <c r="L36" s="67" t="s">
        <v>280</v>
      </c>
      <c r="M36" s="67" t="s">
        <v>319</v>
      </c>
      <c r="N36" s="365" t="s">
        <v>280</v>
      </c>
      <c r="O36"/>
      <c r="P36"/>
      <c r="Q36" s="52" t="s">
        <v>325</v>
      </c>
      <c r="R36" s="54" t="s">
        <v>326</v>
      </c>
      <c r="S36" s="53" t="s">
        <v>161</v>
      </c>
      <c r="T36" s="67" t="s">
        <v>291</v>
      </c>
      <c r="U36" s="67" t="s">
        <v>280</v>
      </c>
      <c r="V36" s="67" t="s">
        <v>319</v>
      </c>
      <c r="W36" s="67" t="s">
        <v>280</v>
      </c>
      <c r="X36" s="67" t="s">
        <v>319</v>
      </c>
      <c r="Y36" s="67" t="s">
        <v>280</v>
      </c>
      <c r="Z36" s="67" t="s">
        <v>291</v>
      </c>
      <c r="AA36" s="68" t="s">
        <v>280</v>
      </c>
      <c r="AB36" s="365" t="s">
        <v>319</v>
      </c>
      <c r="AC36"/>
      <c r="AD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</row>
    <row r="37" spans="1:124" s="5" customFormat="1" ht="20.100000000000001" customHeight="1" x14ac:dyDescent="0.2">
      <c r="A37" s="41"/>
      <c r="B37" s="52" t="s">
        <v>328</v>
      </c>
      <c r="C37" s="54" t="s">
        <v>59</v>
      </c>
      <c r="D37" s="53" t="s">
        <v>177</v>
      </c>
      <c r="E37" s="65" t="s">
        <v>280</v>
      </c>
      <c r="F37" s="67" t="s">
        <v>285</v>
      </c>
      <c r="G37" s="66" t="s">
        <v>280</v>
      </c>
      <c r="H37" s="66" t="s">
        <v>280</v>
      </c>
      <c r="I37" s="67" t="s">
        <v>280</v>
      </c>
      <c r="J37" s="67" t="s">
        <v>285</v>
      </c>
      <c r="K37" s="67" t="s">
        <v>280</v>
      </c>
      <c r="L37" s="67" t="s">
        <v>285</v>
      </c>
      <c r="M37" s="66" t="s">
        <v>280</v>
      </c>
      <c r="N37" s="365" t="s">
        <v>280</v>
      </c>
      <c r="O37"/>
      <c r="P37"/>
      <c r="Q37" s="52" t="s">
        <v>328</v>
      </c>
      <c r="R37" s="54" t="s">
        <v>59</v>
      </c>
      <c r="S37" s="53" t="s">
        <v>177</v>
      </c>
      <c r="T37" s="67" t="s">
        <v>285</v>
      </c>
      <c r="U37" s="66" t="s">
        <v>280</v>
      </c>
      <c r="V37" s="67" t="s">
        <v>280</v>
      </c>
      <c r="W37" s="67" t="s">
        <v>285</v>
      </c>
      <c r="X37" s="67" t="s">
        <v>280</v>
      </c>
      <c r="Y37" s="67" t="s">
        <v>280</v>
      </c>
      <c r="Z37" s="67" t="s">
        <v>285</v>
      </c>
      <c r="AA37" s="68" t="s">
        <v>280</v>
      </c>
      <c r="AB37" s="365" t="s">
        <v>285</v>
      </c>
      <c r="AC37"/>
      <c r="AD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</row>
    <row r="38" spans="1:124" s="5" customFormat="1" ht="20.100000000000001" customHeight="1" x14ac:dyDescent="0.2">
      <c r="A38" s="41"/>
      <c r="B38" s="52" t="s">
        <v>329</v>
      </c>
      <c r="C38" s="54" t="s">
        <v>59</v>
      </c>
      <c r="D38" s="53" t="s">
        <v>178</v>
      </c>
      <c r="E38" s="65" t="s">
        <v>280</v>
      </c>
      <c r="F38" s="67" t="s">
        <v>285</v>
      </c>
      <c r="G38" s="66" t="s">
        <v>280</v>
      </c>
      <c r="H38" s="66" t="s">
        <v>280</v>
      </c>
      <c r="I38" s="67" t="s">
        <v>280</v>
      </c>
      <c r="J38" s="67" t="s">
        <v>285</v>
      </c>
      <c r="K38" s="67" t="s">
        <v>280</v>
      </c>
      <c r="L38" s="67" t="s">
        <v>285</v>
      </c>
      <c r="M38" s="66" t="s">
        <v>280</v>
      </c>
      <c r="N38" s="365" t="s">
        <v>280</v>
      </c>
      <c r="O38"/>
      <c r="P38"/>
      <c r="Q38" s="52" t="s">
        <v>329</v>
      </c>
      <c r="R38" s="54" t="s">
        <v>59</v>
      </c>
      <c r="S38" s="53" t="s">
        <v>178</v>
      </c>
      <c r="T38" s="67" t="s">
        <v>285</v>
      </c>
      <c r="U38" s="66" t="s">
        <v>280</v>
      </c>
      <c r="V38" s="67" t="s">
        <v>280</v>
      </c>
      <c r="W38" s="67" t="s">
        <v>285</v>
      </c>
      <c r="X38" s="67" t="s">
        <v>280</v>
      </c>
      <c r="Y38" s="67" t="s">
        <v>280</v>
      </c>
      <c r="Z38" s="67" t="s">
        <v>285</v>
      </c>
      <c r="AA38" s="68" t="s">
        <v>280</v>
      </c>
      <c r="AB38" s="365" t="s">
        <v>285</v>
      </c>
      <c r="AC38"/>
      <c r="AD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</row>
    <row r="39" spans="1:124" s="5" customFormat="1" ht="20.100000000000001" customHeight="1" x14ac:dyDescent="0.2">
      <c r="A39" s="41"/>
      <c r="B39" s="52" t="s">
        <v>330</v>
      </c>
      <c r="C39" s="54" t="s">
        <v>294</v>
      </c>
      <c r="D39" s="57" t="s">
        <v>147</v>
      </c>
      <c r="E39" s="65" t="s">
        <v>280</v>
      </c>
      <c r="F39" s="67" t="s">
        <v>295</v>
      </c>
      <c r="G39" s="67" t="s">
        <v>280</v>
      </c>
      <c r="H39" s="67" t="s">
        <v>296</v>
      </c>
      <c r="I39" s="67" t="s">
        <v>280</v>
      </c>
      <c r="J39" s="67" t="s">
        <v>295</v>
      </c>
      <c r="K39" s="67" t="s">
        <v>280</v>
      </c>
      <c r="L39" s="67" t="s">
        <v>295</v>
      </c>
      <c r="M39" s="67" t="s">
        <v>280</v>
      </c>
      <c r="N39" s="365" t="s">
        <v>296</v>
      </c>
      <c r="O39"/>
      <c r="P39"/>
      <c r="Q39" s="52" t="s">
        <v>330</v>
      </c>
      <c r="R39" s="54" t="s">
        <v>294</v>
      </c>
      <c r="S39" s="57" t="s">
        <v>147</v>
      </c>
      <c r="T39" s="67" t="s">
        <v>280</v>
      </c>
      <c r="U39" s="67" t="s">
        <v>295</v>
      </c>
      <c r="V39" s="67" t="s">
        <v>280</v>
      </c>
      <c r="W39" s="67" t="s">
        <v>295</v>
      </c>
      <c r="X39" s="67" t="s">
        <v>280</v>
      </c>
      <c r="Y39" s="67" t="s">
        <v>295</v>
      </c>
      <c r="Z39" s="67" t="s">
        <v>280</v>
      </c>
      <c r="AA39" s="68" t="s">
        <v>296</v>
      </c>
      <c r="AB39" s="365" t="s">
        <v>280</v>
      </c>
      <c r="AC39"/>
      <c r="AD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</row>
    <row r="40" spans="1:124" s="5" customFormat="1" ht="20.100000000000001" customHeight="1" x14ac:dyDescent="0.2">
      <c r="A40" s="41"/>
      <c r="B40" s="52" t="s">
        <v>331</v>
      </c>
      <c r="C40" s="54" t="s">
        <v>332</v>
      </c>
      <c r="D40" s="53" t="s">
        <v>143</v>
      </c>
      <c r="E40" s="65" t="s">
        <v>280</v>
      </c>
      <c r="F40" s="67" t="s">
        <v>285</v>
      </c>
      <c r="G40" s="67" t="s">
        <v>280</v>
      </c>
      <c r="H40" s="67" t="s">
        <v>280</v>
      </c>
      <c r="I40" s="67" t="s">
        <v>280</v>
      </c>
      <c r="J40" s="67" t="s">
        <v>298</v>
      </c>
      <c r="K40" s="67" t="s">
        <v>280</v>
      </c>
      <c r="L40" s="67" t="s">
        <v>292</v>
      </c>
      <c r="M40" s="67" t="s">
        <v>280</v>
      </c>
      <c r="N40" s="365" t="s">
        <v>291</v>
      </c>
      <c r="O40"/>
      <c r="P40"/>
      <c r="Q40" s="52" t="s">
        <v>331</v>
      </c>
      <c r="R40" s="54" t="s">
        <v>332</v>
      </c>
      <c r="S40" s="53" t="s">
        <v>143</v>
      </c>
      <c r="T40" s="67" t="s">
        <v>280</v>
      </c>
      <c r="U40" s="67" t="s">
        <v>285</v>
      </c>
      <c r="V40" s="67" t="s">
        <v>280</v>
      </c>
      <c r="W40" s="67" t="s">
        <v>292</v>
      </c>
      <c r="X40" s="67" t="s">
        <v>280</v>
      </c>
      <c r="Y40" s="67" t="s">
        <v>280</v>
      </c>
      <c r="Z40" s="67" t="s">
        <v>280</v>
      </c>
      <c r="AA40" s="68" t="s">
        <v>280</v>
      </c>
      <c r="AB40" s="365" t="s">
        <v>292</v>
      </c>
      <c r="AC40"/>
      <c r="AD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</row>
    <row r="41" spans="1:124" s="5" customFormat="1" ht="20.100000000000001" customHeight="1" x14ac:dyDescent="0.2">
      <c r="A41" s="41"/>
      <c r="B41" s="52" t="s">
        <v>333</v>
      </c>
      <c r="C41" s="54" t="s">
        <v>294</v>
      </c>
      <c r="D41" s="57" t="s">
        <v>113</v>
      </c>
      <c r="E41" s="65" t="s">
        <v>280</v>
      </c>
      <c r="F41" s="67" t="s">
        <v>295</v>
      </c>
      <c r="G41" s="67" t="s">
        <v>280</v>
      </c>
      <c r="H41" s="67" t="s">
        <v>295</v>
      </c>
      <c r="I41" s="67" t="s">
        <v>280</v>
      </c>
      <c r="J41" s="67" t="s">
        <v>295</v>
      </c>
      <c r="K41" s="67" t="s">
        <v>280</v>
      </c>
      <c r="L41" s="67" t="s">
        <v>295</v>
      </c>
      <c r="M41" s="67" t="s">
        <v>280</v>
      </c>
      <c r="N41" s="365" t="s">
        <v>295</v>
      </c>
      <c r="O41"/>
      <c r="P41"/>
      <c r="Q41" s="52" t="s">
        <v>333</v>
      </c>
      <c r="R41" s="54" t="s">
        <v>294</v>
      </c>
      <c r="S41" s="53" t="s">
        <v>113</v>
      </c>
      <c r="T41" s="67" t="s">
        <v>280</v>
      </c>
      <c r="U41" s="67" t="s">
        <v>295</v>
      </c>
      <c r="V41" s="67" t="s">
        <v>280</v>
      </c>
      <c r="W41" s="67" t="s">
        <v>295</v>
      </c>
      <c r="X41" s="67" t="s">
        <v>280</v>
      </c>
      <c r="Y41" s="67" t="s">
        <v>295</v>
      </c>
      <c r="Z41" s="67" t="s">
        <v>280</v>
      </c>
      <c r="AA41" s="68" t="s">
        <v>295</v>
      </c>
      <c r="AB41" s="365" t="s">
        <v>295</v>
      </c>
      <c r="AC41"/>
      <c r="AD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 s="11" customFormat="1" ht="20.100000000000001" customHeight="1" x14ac:dyDescent="0.2">
      <c r="A42" s="41"/>
      <c r="B42" s="52" t="s">
        <v>334</v>
      </c>
      <c r="C42" s="54" t="s">
        <v>59</v>
      </c>
      <c r="D42" s="53" t="s">
        <v>135</v>
      </c>
      <c r="E42" s="65" t="s">
        <v>280</v>
      </c>
      <c r="F42" s="67" t="s">
        <v>280</v>
      </c>
      <c r="G42" s="67" t="s">
        <v>280</v>
      </c>
      <c r="H42" s="67" t="s">
        <v>285</v>
      </c>
      <c r="I42" s="67" t="s">
        <v>280</v>
      </c>
      <c r="J42" s="66" t="s">
        <v>280</v>
      </c>
      <c r="K42" s="67" t="s">
        <v>285</v>
      </c>
      <c r="L42" s="66" t="s">
        <v>280</v>
      </c>
      <c r="M42" s="67" t="s">
        <v>280</v>
      </c>
      <c r="N42" s="365" t="s">
        <v>285</v>
      </c>
      <c r="O42"/>
      <c r="P42"/>
      <c r="Q42" s="52" t="s">
        <v>334</v>
      </c>
      <c r="R42" s="54" t="s">
        <v>59</v>
      </c>
      <c r="S42" s="53" t="s">
        <v>135</v>
      </c>
      <c r="T42" s="67" t="s">
        <v>280</v>
      </c>
      <c r="U42" s="67" t="s">
        <v>285</v>
      </c>
      <c r="V42" s="67" t="s">
        <v>280</v>
      </c>
      <c r="W42" s="67" t="s">
        <v>280</v>
      </c>
      <c r="X42" s="67" t="s">
        <v>285</v>
      </c>
      <c r="Y42" s="67" t="s">
        <v>280</v>
      </c>
      <c r="Z42" s="67" t="s">
        <v>280</v>
      </c>
      <c r="AA42" s="68" t="s">
        <v>285</v>
      </c>
      <c r="AB42" s="365" t="s">
        <v>280</v>
      </c>
      <c r="AC42"/>
      <c r="AD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</row>
    <row r="43" spans="1:124" s="11" customFormat="1" ht="20.100000000000001" customHeight="1" x14ac:dyDescent="0.2">
      <c r="A43" s="41"/>
      <c r="B43" s="52" t="s">
        <v>335</v>
      </c>
      <c r="C43" s="54" t="s">
        <v>336</v>
      </c>
      <c r="D43" s="57" t="s">
        <v>151</v>
      </c>
      <c r="E43" s="65" t="s">
        <v>280</v>
      </c>
      <c r="F43" s="67" t="s">
        <v>283</v>
      </c>
      <c r="G43" s="67" t="s">
        <v>280</v>
      </c>
      <c r="H43" s="67" t="s">
        <v>281</v>
      </c>
      <c r="I43" s="66" t="s">
        <v>280</v>
      </c>
      <c r="J43" s="67" t="s">
        <v>285</v>
      </c>
      <c r="K43" s="67" t="s">
        <v>280</v>
      </c>
      <c r="L43" s="67" t="s">
        <v>283</v>
      </c>
      <c r="M43" s="67" t="s">
        <v>280</v>
      </c>
      <c r="N43" s="365" t="s">
        <v>283</v>
      </c>
      <c r="O43"/>
      <c r="P43"/>
      <c r="Q43" s="52" t="s">
        <v>335</v>
      </c>
      <c r="R43" s="54" t="s">
        <v>336</v>
      </c>
      <c r="S43" s="53" t="s">
        <v>151</v>
      </c>
      <c r="T43" s="67" t="s">
        <v>280</v>
      </c>
      <c r="U43" s="67" t="s">
        <v>281</v>
      </c>
      <c r="V43" s="67" t="s">
        <v>280</v>
      </c>
      <c r="W43" s="67" t="s">
        <v>280</v>
      </c>
      <c r="X43" s="67" t="s">
        <v>285</v>
      </c>
      <c r="Y43" s="67" t="s">
        <v>280</v>
      </c>
      <c r="Z43" s="67" t="s">
        <v>283</v>
      </c>
      <c r="AA43" s="68" t="s">
        <v>280</v>
      </c>
      <c r="AB43" s="365" t="s">
        <v>285</v>
      </c>
      <c r="AC43"/>
      <c r="AD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 s="11" customFormat="1" ht="20.100000000000001" customHeight="1" x14ac:dyDescent="0.2">
      <c r="A44" s="41"/>
      <c r="B44" s="52" t="s">
        <v>337</v>
      </c>
      <c r="C44" s="54" t="s">
        <v>59</v>
      </c>
      <c r="D44" s="53" t="s">
        <v>141</v>
      </c>
      <c r="E44" s="65" t="s">
        <v>280</v>
      </c>
      <c r="F44" s="67" t="s">
        <v>280</v>
      </c>
      <c r="G44" s="67" t="s">
        <v>285</v>
      </c>
      <c r="H44" s="67" t="s">
        <v>280</v>
      </c>
      <c r="I44" s="67" t="s">
        <v>285</v>
      </c>
      <c r="J44" s="67" t="s">
        <v>280</v>
      </c>
      <c r="K44" s="67" t="s">
        <v>285</v>
      </c>
      <c r="L44" s="67" t="s">
        <v>280</v>
      </c>
      <c r="M44" s="67" t="s">
        <v>285</v>
      </c>
      <c r="N44" s="365" t="s">
        <v>280</v>
      </c>
      <c r="O44"/>
      <c r="P44"/>
      <c r="Q44" s="52" t="s">
        <v>337</v>
      </c>
      <c r="R44" s="54" t="s">
        <v>59</v>
      </c>
      <c r="S44" s="53" t="s">
        <v>141</v>
      </c>
      <c r="T44" s="67" t="s">
        <v>280</v>
      </c>
      <c r="U44" s="67" t="s">
        <v>285</v>
      </c>
      <c r="V44" s="67" t="s">
        <v>280</v>
      </c>
      <c r="W44" s="67" t="s">
        <v>285</v>
      </c>
      <c r="X44" s="67" t="s">
        <v>280</v>
      </c>
      <c r="Y44" s="67" t="s">
        <v>280</v>
      </c>
      <c r="Z44" s="67" t="s">
        <v>280</v>
      </c>
      <c r="AA44" s="68" t="s">
        <v>285</v>
      </c>
      <c r="AB44" s="365" t="s">
        <v>280</v>
      </c>
      <c r="AC44"/>
      <c r="AD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 s="11" customFormat="1" ht="20.100000000000001" customHeight="1" x14ac:dyDescent="0.2">
      <c r="A45" s="41"/>
      <c r="B45" s="52" t="s">
        <v>338</v>
      </c>
      <c r="C45" s="54" t="s">
        <v>339</v>
      </c>
      <c r="D45" s="57" t="s">
        <v>168</v>
      </c>
      <c r="E45" s="65" t="s">
        <v>280</v>
      </c>
      <c r="F45" s="66" t="s">
        <v>280</v>
      </c>
      <c r="G45" s="66" t="s">
        <v>280</v>
      </c>
      <c r="H45" s="66" t="s">
        <v>280</v>
      </c>
      <c r="I45" s="66" t="s">
        <v>280</v>
      </c>
      <c r="J45" s="66" t="s">
        <v>280</v>
      </c>
      <c r="K45" s="67" t="s">
        <v>292</v>
      </c>
      <c r="L45" s="67" t="s">
        <v>280</v>
      </c>
      <c r="M45" s="66" t="s">
        <v>280</v>
      </c>
      <c r="N45" s="369" t="s">
        <v>280</v>
      </c>
      <c r="O45"/>
      <c r="P45"/>
      <c r="Q45" s="52" t="s">
        <v>338</v>
      </c>
      <c r="R45" s="54" t="s">
        <v>339</v>
      </c>
      <c r="S45" s="53" t="s">
        <v>168</v>
      </c>
      <c r="T45" s="67" t="s">
        <v>292</v>
      </c>
      <c r="U45" s="67" t="s">
        <v>280</v>
      </c>
      <c r="V45" s="67" t="s">
        <v>292</v>
      </c>
      <c r="W45" s="66" t="s">
        <v>280</v>
      </c>
      <c r="X45" s="66" t="s">
        <v>280</v>
      </c>
      <c r="Y45" s="67" t="s">
        <v>292</v>
      </c>
      <c r="Z45" s="67" t="s">
        <v>280</v>
      </c>
      <c r="AA45" s="90" t="s">
        <v>280</v>
      </c>
      <c r="AB45" s="369" t="s">
        <v>280</v>
      </c>
      <c r="AC45"/>
      <c r="AD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</row>
    <row r="46" spans="1:124" s="11" customFormat="1" ht="20.100000000000001" customHeight="1" x14ac:dyDescent="0.2">
      <c r="A46" s="41"/>
      <c r="B46" s="52" t="s">
        <v>340</v>
      </c>
      <c r="C46" s="54" t="s">
        <v>341</v>
      </c>
      <c r="D46" s="53" t="s">
        <v>1</v>
      </c>
      <c r="E46" s="65" t="s">
        <v>280</v>
      </c>
      <c r="F46" s="67" t="s">
        <v>319</v>
      </c>
      <c r="G46" s="67" t="s">
        <v>280</v>
      </c>
      <c r="H46" s="67" t="s">
        <v>319</v>
      </c>
      <c r="I46" s="67" t="s">
        <v>280</v>
      </c>
      <c r="J46" s="67" t="s">
        <v>327</v>
      </c>
      <c r="K46" s="67" t="s">
        <v>280</v>
      </c>
      <c r="L46" s="67" t="s">
        <v>319</v>
      </c>
      <c r="M46" s="67" t="s">
        <v>280</v>
      </c>
      <c r="N46" s="365" t="s">
        <v>319</v>
      </c>
      <c r="O46"/>
      <c r="P46"/>
      <c r="Q46" s="52" t="s">
        <v>340</v>
      </c>
      <c r="R46" s="54" t="s">
        <v>341</v>
      </c>
      <c r="S46" s="53" t="s">
        <v>1</v>
      </c>
      <c r="T46" s="67" t="s">
        <v>280</v>
      </c>
      <c r="U46" s="67" t="s">
        <v>319</v>
      </c>
      <c r="V46" s="67" t="s">
        <v>280</v>
      </c>
      <c r="W46" s="67" t="s">
        <v>280</v>
      </c>
      <c r="X46" s="67" t="s">
        <v>280</v>
      </c>
      <c r="Y46" s="67" t="s">
        <v>327</v>
      </c>
      <c r="Z46" s="67" t="s">
        <v>280</v>
      </c>
      <c r="AA46" s="68" t="s">
        <v>319</v>
      </c>
      <c r="AB46" s="365" t="s">
        <v>280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</row>
    <row r="47" spans="1:124" s="11" customFormat="1" ht="20.100000000000001" customHeight="1" x14ac:dyDescent="0.2">
      <c r="A47" s="41"/>
      <c r="B47" s="52" t="s">
        <v>342</v>
      </c>
      <c r="C47" s="54" t="s">
        <v>58</v>
      </c>
      <c r="D47" s="53" t="s">
        <v>6</v>
      </c>
      <c r="E47" s="65" t="s">
        <v>280</v>
      </c>
      <c r="F47" s="66" t="s">
        <v>280</v>
      </c>
      <c r="G47" s="66" t="s">
        <v>280</v>
      </c>
      <c r="H47" s="67" t="s">
        <v>319</v>
      </c>
      <c r="I47" s="67" t="s">
        <v>280</v>
      </c>
      <c r="J47" s="67" t="s">
        <v>319</v>
      </c>
      <c r="K47" s="67" t="s">
        <v>280</v>
      </c>
      <c r="L47" s="67" t="s">
        <v>319</v>
      </c>
      <c r="M47" s="67" t="s">
        <v>280</v>
      </c>
      <c r="N47" s="365" t="s">
        <v>319</v>
      </c>
      <c r="O47"/>
      <c r="P47"/>
      <c r="Q47" s="52" t="s">
        <v>342</v>
      </c>
      <c r="R47" s="54" t="s">
        <v>58</v>
      </c>
      <c r="S47" s="53" t="s">
        <v>6</v>
      </c>
      <c r="T47" s="67" t="s">
        <v>319</v>
      </c>
      <c r="U47" s="67" t="s">
        <v>280</v>
      </c>
      <c r="V47" s="67" t="s">
        <v>280</v>
      </c>
      <c r="W47" s="67" t="s">
        <v>319</v>
      </c>
      <c r="X47" s="67" t="s">
        <v>280</v>
      </c>
      <c r="Y47" s="67" t="s">
        <v>280</v>
      </c>
      <c r="Z47" s="67" t="s">
        <v>319</v>
      </c>
      <c r="AA47" s="68" t="s">
        <v>280</v>
      </c>
      <c r="AB47" s="365" t="s">
        <v>280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 s="11" customFormat="1" ht="20.100000000000001" customHeight="1" x14ac:dyDescent="0.2">
      <c r="A48" s="41"/>
      <c r="B48" s="52" t="s">
        <v>343</v>
      </c>
      <c r="C48" s="54" t="s">
        <v>28</v>
      </c>
      <c r="D48" s="53" t="s">
        <v>7</v>
      </c>
      <c r="E48" s="65" t="s">
        <v>280</v>
      </c>
      <c r="F48" s="67" t="s">
        <v>281</v>
      </c>
      <c r="G48" s="67" t="s">
        <v>280</v>
      </c>
      <c r="H48" s="66" t="s">
        <v>280</v>
      </c>
      <c r="I48" s="67" t="s">
        <v>281</v>
      </c>
      <c r="J48" s="66" t="s">
        <v>280</v>
      </c>
      <c r="K48" s="67" t="s">
        <v>281</v>
      </c>
      <c r="L48" s="66" t="s">
        <v>280</v>
      </c>
      <c r="M48" s="67" t="s">
        <v>280</v>
      </c>
      <c r="N48" s="369" t="s">
        <v>280</v>
      </c>
      <c r="O48"/>
      <c r="P48"/>
      <c r="Q48" s="52" t="s">
        <v>343</v>
      </c>
      <c r="R48" s="54" t="s">
        <v>28</v>
      </c>
      <c r="S48" s="53" t="s">
        <v>7</v>
      </c>
      <c r="T48" s="67" t="s">
        <v>281</v>
      </c>
      <c r="U48" s="66" t="s">
        <v>280</v>
      </c>
      <c r="V48" s="66" t="s">
        <v>280</v>
      </c>
      <c r="W48" s="66" t="s">
        <v>280</v>
      </c>
      <c r="X48" s="66" t="s">
        <v>280</v>
      </c>
      <c r="Y48" s="67" t="s">
        <v>280</v>
      </c>
      <c r="Z48" s="67" t="s">
        <v>280</v>
      </c>
      <c r="AA48" s="90" t="s">
        <v>280</v>
      </c>
      <c r="AB48" s="369" t="s">
        <v>280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</row>
    <row r="49" spans="1:124" s="5" customFormat="1" ht="20.100000000000001" customHeight="1" x14ac:dyDescent="0.2">
      <c r="A49" s="41"/>
      <c r="B49" s="52" t="s">
        <v>343</v>
      </c>
      <c r="C49" s="54" t="s">
        <v>28</v>
      </c>
      <c r="D49" s="53" t="s">
        <v>18</v>
      </c>
      <c r="E49" s="65" t="s">
        <v>280</v>
      </c>
      <c r="F49" s="67" t="s">
        <v>281</v>
      </c>
      <c r="G49" s="67" t="s">
        <v>280</v>
      </c>
      <c r="H49" s="66" t="s">
        <v>280</v>
      </c>
      <c r="I49" s="67" t="s">
        <v>281</v>
      </c>
      <c r="J49" s="66" t="s">
        <v>280</v>
      </c>
      <c r="K49" s="67" t="s">
        <v>281</v>
      </c>
      <c r="L49" s="66" t="s">
        <v>280</v>
      </c>
      <c r="M49" s="67" t="s">
        <v>280</v>
      </c>
      <c r="N49" s="369" t="s">
        <v>280</v>
      </c>
      <c r="O49"/>
      <c r="P49"/>
      <c r="Q49" s="52" t="s">
        <v>343</v>
      </c>
      <c r="R49" s="54" t="s">
        <v>28</v>
      </c>
      <c r="S49" s="53" t="s">
        <v>18</v>
      </c>
      <c r="T49" s="67" t="s">
        <v>280</v>
      </c>
      <c r="U49" s="66" t="s">
        <v>280</v>
      </c>
      <c r="V49" s="66" t="s">
        <v>280</v>
      </c>
      <c r="W49" s="67" t="s">
        <v>344</v>
      </c>
      <c r="X49" s="66" t="s">
        <v>280</v>
      </c>
      <c r="Y49" s="67" t="s">
        <v>344</v>
      </c>
      <c r="Z49" s="67" t="s">
        <v>280</v>
      </c>
      <c r="AA49" s="90" t="s">
        <v>280</v>
      </c>
      <c r="AB49" s="369" t="s">
        <v>280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 s="11" customFormat="1" ht="20.100000000000001" customHeight="1" x14ac:dyDescent="0.2">
      <c r="A50" s="41"/>
      <c r="B50" s="52" t="s">
        <v>345</v>
      </c>
      <c r="C50" s="54" t="s">
        <v>58</v>
      </c>
      <c r="D50" s="57" t="s">
        <v>110</v>
      </c>
      <c r="E50" s="65" t="s">
        <v>319</v>
      </c>
      <c r="F50" s="67" t="s">
        <v>280</v>
      </c>
      <c r="G50" s="67" t="s">
        <v>319</v>
      </c>
      <c r="H50" s="67" t="s">
        <v>280</v>
      </c>
      <c r="I50" s="67" t="s">
        <v>319</v>
      </c>
      <c r="J50" s="67" t="s">
        <v>280</v>
      </c>
      <c r="K50" s="67" t="s">
        <v>319</v>
      </c>
      <c r="L50" s="67" t="s">
        <v>280</v>
      </c>
      <c r="M50" s="67" t="s">
        <v>280</v>
      </c>
      <c r="N50" s="365" t="s">
        <v>319</v>
      </c>
      <c r="O50"/>
      <c r="P50"/>
      <c r="Q50" s="52" t="s">
        <v>345</v>
      </c>
      <c r="R50" s="54" t="s">
        <v>58</v>
      </c>
      <c r="S50" s="53" t="s">
        <v>110</v>
      </c>
      <c r="T50" s="67" t="s">
        <v>280</v>
      </c>
      <c r="U50" s="67" t="s">
        <v>319</v>
      </c>
      <c r="V50" s="67" t="s">
        <v>280</v>
      </c>
      <c r="W50" s="67" t="s">
        <v>280</v>
      </c>
      <c r="X50" s="67" t="s">
        <v>319</v>
      </c>
      <c r="Y50" s="67" t="s">
        <v>280</v>
      </c>
      <c r="Z50" s="67" t="s">
        <v>319</v>
      </c>
      <c r="AA50" s="68" t="s">
        <v>280</v>
      </c>
      <c r="AB50" s="365" t="s">
        <v>319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 s="5" customFormat="1" ht="20.100000000000001" customHeight="1" x14ac:dyDescent="0.2">
      <c r="A51" s="41"/>
      <c r="B51" s="52" t="s">
        <v>346</v>
      </c>
      <c r="C51" s="54" t="s">
        <v>58</v>
      </c>
      <c r="D51" s="57" t="s">
        <v>111</v>
      </c>
      <c r="E51" s="65" t="s">
        <v>319</v>
      </c>
      <c r="F51" s="67" t="s">
        <v>280</v>
      </c>
      <c r="G51" s="67" t="s">
        <v>319</v>
      </c>
      <c r="H51" s="67" t="s">
        <v>280</v>
      </c>
      <c r="I51" s="67" t="s">
        <v>319</v>
      </c>
      <c r="J51" s="67" t="s">
        <v>280</v>
      </c>
      <c r="K51" s="67" t="s">
        <v>319</v>
      </c>
      <c r="L51" s="67" t="s">
        <v>280</v>
      </c>
      <c r="M51" s="67" t="s">
        <v>280</v>
      </c>
      <c r="N51" s="365" t="s">
        <v>319</v>
      </c>
      <c r="O51"/>
      <c r="P51"/>
      <c r="Q51" s="52" t="s">
        <v>346</v>
      </c>
      <c r="R51" s="54" t="s">
        <v>58</v>
      </c>
      <c r="S51" s="53" t="s">
        <v>111</v>
      </c>
      <c r="T51" s="67" t="s">
        <v>280</v>
      </c>
      <c r="U51" s="67" t="s">
        <v>319</v>
      </c>
      <c r="V51" s="67" t="s">
        <v>280</v>
      </c>
      <c r="W51" s="67" t="s">
        <v>280</v>
      </c>
      <c r="X51" s="67" t="s">
        <v>319</v>
      </c>
      <c r="Y51" s="67" t="s">
        <v>280</v>
      </c>
      <c r="Z51" s="67" t="s">
        <v>319</v>
      </c>
      <c r="AA51" s="68" t="s">
        <v>280</v>
      </c>
      <c r="AB51" s="365" t="s">
        <v>319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</row>
    <row r="52" spans="1:124" s="9" customFormat="1" ht="20.100000000000001" customHeight="1" x14ac:dyDescent="0.2">
      <c r="A52" s="41"/>
      <c r="B52" s="52" t="s">
        <v>347</v>
      </c>
      <c r="C52" s="54" t="s">
        <v>348</v>
      </c>
      <c r="D52" s="57" t="s">
        <v>155</v>
      </c>
      <c r="E52" s="65" t="s">
        <v>280</v>
      </c>
      <c r="F52" s="67" t="s">
        <v>285</v>
      </c>
      <c r="G52" s="67" t="s">
        <v>280</v>
      </c>
      <c r="H52" s="67" t="s">
        <v>285</v>
      </c>
      <c r="I52" s="67" t="s">
        <v>280</v>
      </c>
      <c r="J52" s="66" t="s">
        <v>280</v>
      </c>
      <c r="K52" s="66" t="s">
        <v>280</v>
      </c>
      <c r="L52" s="66" t="s">
        <v>280</v>
      </c>
      <c r="M52" s="67" t="s">
        <v>285</v>
      </c>
      <c r="N52" s="365" t="s">
        <v>280</v>
      </c>
      <c r="O52"/>
      <c r="P52"/>
      <c r="Q52" s="52" t="s">
        <v>347</v>
      </c>
      <c r="R52" s="54" t="s">
        <v>348</v>
      </c>
      <c r="S52" s="53" t="s">
        <v>155</v>
      </c>
      <c r="T52" s="67" t="s">
        <v>280</v>
      </c>
      <c r="U52" s="67" t="s">
        <v>285</v>
      </c>
      <c r="V52" s="67" t="s">
        <v>280</v>
      </c>
      <c r="W52" s="67" t="s">
        <v>280</v>
      </c>
      <c r="X52" s="67" t="s">
        <v>285</v>
      </c>
      <c r="Y52" s="67" t="s">
        <v>280</v>
      </c>
      <c r="Z52" s="67" t="s">
        <v>285</v>
      </c>
      <c r="AA52" s="68" t="s">
        <v>280</v>
      </c>
      <c r="AB52" s="365" t="s">
        <v>285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</row>
    <row r="53" spans="1:124" s="9" customFormat="1" ht="20.100000000000001" customHeight="1" x14ac:dyDescent="0.2">
      <c r="A53" s="41"/>
      <c r="B53" s="52" t="s">
        <v>349</v>
      </c>
      <c r="C53" s="54" t="s">
        <v>348</v>
      </c>
      <c r="D53" s="57" t="s">
        <v>148</v>
      </c>
      <c r="E53" s="65" t="s">
        <v>280</v>
      </c>
      <c r="F53" s="67" t="s">
        <v>280</v>
      </c>
      <c r="G53" s="67" t="s">
        <v>285</v>
      </c>
      <c r="H53" s="67" t="s">
        <v>280</v>
      </c>
      <c r="I53" s="67" t="s">
        <v>285</v>
      </c>
      <c r="J53" s="66" t="s">
        <v>280</v>
      </c>
      <c r="K53" s="66" t="s">
        <v>280</v>
      </c>
      <c r="L53" s="66" t="s">
        <v>280</v>
      </c>
      <c r="M53" s="67" t="s">
        <v>280</v>
      </c>
      <c r="N53" s="365" t="s">
        <v>285</v>
      </c>
      <c r="O53"/>
      <c r="P53"/>
      <c r="Q53" s="52" t="s">
        <v>349</v>
      </c>
      <c r="R53" s="54" t="s">
        <v>348</v>
      </c>
      <c r="S53" s="53" t="s">
        <v>148</v>
      </c>
      <c r="T53" s="67" t="s">
        <v>280</v>
      </c>
      <c r="U53" s="67" t="s">
        <v>280</v>
      </c>
      <c r="V53" s="67" t="s">
        <v>285</v>
      </c>
      <c r="W53" s="67" t="s">
        <v>280</v>
      </c>
      <c r="X53" s="67" t="s">
        <v>280</v>
      </c>
      <c r="Y53" s="67" t="s">
        <v>285</v>
      </c>
      <c r="Z53" s="67" t="s">
        <v>280</v>
      </c>
      <c r="AA53" s="68" t="s">
        <v>285</v>
      </c>
      <c r="AB53" s="365" t="s">
        <v>280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 s="11" customFormat="1" ht="20.100000000000001" customHeight="1" x14ac:dyDescent="0.2">
      <c r="A54" s="41"/>
      <c r="B54" s="52" t="s">
        <v>350</v>
      </c>
      <c r="C54" s="54" t="s">
        <v>351</v>
      </c>
      <c r="D54" s="53" t="s">
        <v>38</v>
      </c>
      <c r="E54" s="65" t="s">
        <v>280</v>
      </c>
      <c r="F54" s="67" t="s">
        <v>319</v>
      </c>
      <c r="G54" s="67" t="s">
        <v>280</v>
      </c>
      <c r="H54" s="67" t="s">
        <v>319</v>
      </c>
      <c r="I54" s="67" t="s">
        <v>280</v>
      </c>
      <c r="J54" s="67" t="s">
        <v>319</v>
      </c>
      <c r="K54" s="67" t="s">
        <v>280</v>
      </c>
      <c r="L54" s="67" t="s">
        <v>319</v>
      </c>
      <c r="M54" s="67" t="s">
        <v>280</v>
      </c>
      <c r="N54" s="365" t="s">
        <v>327</v>
      </c>
      <c r="O54"/>
      <c r="P54"/>
      <c r="Q54" s="52" t="s">
        <v>350</v>
      </c>
      <c r="R54" s="54" t="s">
        <v>351</v>
      </c>
      <c r="S54" s="53" t="s">
        <v>38</v>
      </c>
      <c r="T54" s="67" t="s">
        <v>280</v>
      </c>
      <c r="U54" s="67" t="s">
        <v>327</v>
      </c>
      <c r="V54" s="67" t="s">
        <v>280</v>
      </c>
      <c r="W54" s="67" t="s">
        <v>319</v>
      </c>
      <c r="X54" s="67" t="s">
        <v>280</v>
      </c>
      <c r="Y54" s="67" t="s">
        <v>319</v>
      </c>
      <c r="Z54" s="67" t="s">
        <v>280</v>
      </c>
      <c r="AA54" s="68" t="s">
        <v>319</v>
      </c>
      <c r="AB54" s="365" t="s">
        <v>280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</row>
    <row r="55" spans="1:124" s="11" customFormat="1" ht="20.100000000000001" customHeight="1" x14ac:dyDescent="0.2">
      <c r="A55" s="41"/>
      <c r="B55" s="52" t="s">
        <v>352</v>
      </c>
      <c r="C55" s="54" t="s">
        <v>59</v>
      </c>
      <c r="D55" s="57" t="s">
        <v>169</v>
      </c>
      <c r="E55" s="65" t="s">
        <v>280</v>
      </c>
      <c r="F55" s="67" t="s">
        <v>280</v>
      </c>
      <c r="G55" s="67" t="s">
        <v>280</v>
      </c>
      <c r="H55" s="67" t="s">
        <v>285</v>
      </c>
      <c r="I55" s="67" t="s">
        <v>280</v>
      </c>
      <c r="J55" s="67" t="s">
        <v>285</v>
      </c>
      <c r="K55" s="67" t="s">
        <v>280</v>
      </c>
      <c r="L55" s="67" t="s">
        <v>285</v>
      </c>
      <c r="M55" s="67" t="s">
        <v>280</v>
      </c>
      <c r="N55" s="365" t="s">
        <v>280</v>
      </c>
      <c r="O55"/>
      <c r="P55"/>
      <c r="Q55" s="52" t="s">
        <v>352</v>
      </c>
      <c r="R55" s="54" t="s">
        <v>59</v>
      </c>
      <c r="S55" s="53" t="s">
        <v>169</v>
      </c>
      <c r="T55" s="67" t="s">
        <v>285</v>
      </c>
      <c r="U55" s="67" t="s">
        <v>280</v>
      </c>
      <c r="V55" s="67" t="s">
        <v>285</v>
      </c>
      <c r="W55" s="66" t="s">
        <v>280</v>
      </c>
      <c r="X55" s="66" t="s">
        <v>280</v>
      </c>
      <c r="Y55" s="66" t="s">
        <v>280</v>
      </c>
      <c r="Z55" s="66" t="s">
        <v>280</v>
      </c>
      <c r="AA55" s="68" t="s">
        <v>285</v>
      </c>
      <c r="AB55" s="365" t="s">
        <v>280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</row>
    <row r="56" spans="1:124" s="11" customFormat="1" ht="25.5" x14ac:dyDescent="0.2">
      <c r="A56" s="41"/>
      <c r="B56" s="52" t="s">
        <v>353</v>
      </c>
      <c r="C56" s="54" t="s">
        <v>354</v>
      </c>
      <c r="D56" s="53" t="s">
        <v>142</v>
      </c>
      <c r="E56" s="65" t="s">
        <v>281</v>
      </c>
      <c r="F56" s="67" t="s">
        <v>280</v>
      </c>
      <c r="G56" s="67" t="s">
        <v>283</v>
      </c>
      <c r="H56" s="67" t="s">
        <v>280</v>
      </c>
      <c r="I56" s="67" t="s">
        <v>280</v>
      </c>
      <c r="J56" s="67" t="s">
        <v>344</v>
      </c>
      <c r="K56" s="67" t="s">
        <v>280</v>
      </c>
      <c r="L56" s="67" t="s">
        <v>281</v>
      </c>
      <c r="M56" s="67" t="s">
        <v>280</v>
      </c>
      <c r="N56" s="365" t="s">
        <v>344</v>
      </c>
      <c r="O56"/>
      <c r="P56"/>
      <c r="Q56" s="52" t="s">
        <v>353</v>
      </c>
      <c r="R56" s="54" t="s">
        <v>354</v>
      </c>
      <c r="S56" s="53" t="s">
        <v>142</v>
      </c>
      <c r="T56" s="67" t="s">
        <v>280</v>
      </c>
      <c r="U56" s="67" t="s">
        <v>281</v>
      </c>
      <c r="V56" s="67" t="s">
        <v>280</v>
      </c>
      <c r="W56" s="67" t="s">
        <v>280</v>
      </c>
      <c r="X56" s="67" t="s">
        <v>280</v>
      </c>
      <c r="Y56" s="67" t="s">
        <v>280</v>
      </c>
      <c r="Z56" s="67" t="s">
        <v>281</v>
      </c>
      <c r="AA56" s="68" t="s">
        <v>280</v>
      </c>
      <c r="AB56" s="365" t="s">
        <v>344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</row>
    <row r="57" spans="1:124" s="11" customFormat="1" ht="20.100000000000001" customHeight="1" x14ac:dyDescent="0.2">
      <c r="A57" s="41"/>
      <c r="B57" s="52" t="s">
        <v>355</v>
      </c>
      <c r="C57" s="54" t="s">
        <v>58</v>
      </c>
      <c r="D57" s="53" t="s">
        <v>95</v>
      </c>
      <c r="E57" s="65" t="s">
        <v>319</v>
      </c>
      <c r="F57" s="67" t="s">
        <v>280</v>
      </c>
      <c r="G57" s="67" t="s">
        <v>319</v>
      </c>
      <c r="H57" s="67" t="s">
        <v>280</v>
      </c>
      <c r="I57" s="67" t="s">
        <v>280</v>
      </c>
      <c r="J57" s="67" t="s">
        <v>319</v>
      </c>
      <c r="K57" s="67" t="s">
        <v>280</v>
      </c>
      <c r="L57" s="67" t="s">
        <v>280</v>
      </c>
      <c r="M57" s="67" t="s">
        <v>319</v>
      </c>
      <c r="N57" s="365" t="s">
        <v>280</v>
      </c>
      <c r="O57"/>
      <c r="P57"/>
      <c r="Q57" s="52" t="s">
        <v>355</v>
      </c>
      <c r="R57" s="54" t="s">
        <v>58</v>
      </c>
      <c r="S57" s="53" t="s">
        <v>95</v>
      </c>
      <c r="T57" s="67" t="s">
        <v>319</v>
      </c>
      <c r="U57" s="67" t="s">
        <v>280</v>
      </c>
      <c r="V57" s="67" t="s">
        <v>280</v>
      </c>
      <c r="W57" s="67" t="s">
        <v>319</v>
      </c>
      <c r="X57" s="67" t="s">
        <v>280</v>
      </c>
      <c r="Y57" s="67" t="s">
        <v>319</v>
      </c>
      <c r="Z57" s="67" t="s">
        <v>280</v>
      </c>
      <c r="AA57" s="68" t="s">
        <v>319</v>
      </c>
      <c r="AB57" s="365" t="s">
        <v>280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</row>
    <row r="58" spans="1:124" s="11" customFormat="1" ht="20.100000000000001" customHeight="1" x14ac:dyDescent="0.2">
      <c r="A58" s="41"/>
      <c r="B58" s="52" t="s">
        <v>356</v>
      </c>
      <c r="C58" s="54" t="s">
        <v>357</v>
      </c>
      <c r="D58" s="53" t="s">
        <v>42</v>
      </c>
      <c r="E58" s="65" t="s">
        <v>280</v>
      </c>
      <c r="F58" s="67" t="s">
        <v>281</v>
      </c>
      <c r="G58" s="67" t="s">
        <v>280</v>
      </c>
      <c r="H58" s="67" t="s">
        <v>296</v>
      </c>
      <c r="I58" s="67" t="s">
        <v>280</v>
      </c>
      <c r="J58" s="67" t="s">
        <v>295</v>
      </c>
      <c r="K58" s="67" t="s">
        <v>280</v>
      </c>
      <c r="L58" s="67" t="s">
        <v>280</v>
      </c>
      <c r="M58" s="67" t="s">
        <v>296</v>
      </c>
      <c r="N58" s="365" t="s">
        <v>280</v>
      </c>
      <c r="O58"/>
      <c r="P58"/>
      <c r="Q58" s="52" t="s">
        <v>356</v>
      </c>
      <c r="R58" s="54" t="s">
        <v>357</v>
      </c>
      <c r="S58" s="53" t="s">
        <v>42</v>
      </c>
      <c r="T58" s="67" t="s">
        <v>295</v>
      </c>
      <c r="U58" s="67" t="s">
        <v>280</v>
      </c>
      <c r="V58" s="67" t="s">
        <v>280</v>
      </c>
      <c r="W58" s="67" t="s">
        <v>295</v>
      </c>
      <c r="X58" s="67" t="s">
        <v>280</v>
      </c>
      <c r="Y58" s="67" t="s">
        <v>296</v>
      </c>
      <c r="Z58" s="67" t="s">
        <v>280</v>
      </c>
      <c r="AA58" s="68" t="s">
        <v>281</v>
      </c>
      <c r="AB58" s="365" t="s">
        <v>280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</row>
    <row r="59" spans="1:124" s="11" customFormat="1" ht="25.5" x14ac:dyDescent="0.2">
      <c r="A59" s="41"/>
      <c r="B59" s="52" t="s">
        <v>358</v>
      </c>
      <c r="C59" s="54" t="s">
        <v>359</v>
      </c>
      <c r="D59" s="53" t="s">
        <v>71</v>
      </c>
      <c r="E59" s="65" t="s">
        <v>280</v>
      </c>
      <c r="F59" s="67" t="s">
        <v>283</v>
      </c>
      <c r="G59" s="67" t="s">
        <v>280</v>
      </c>
      <c r="H59" s="67" t="s">
        <v>283</v>
      </c>
      <c r="I59" s="66" t="s">
        <v>280</v>
      </c>
      <c r="J59" s="67" t="s">
        <v>288</v>
      </c>
      <c r="K59" s="66" t="s">
        <v>280</v>
      </c>
      <c r="L59" s="67" t="s">
        <v>283</v>
      </c>
      <c r="M59" s="66" t="s">
        <v>280</v>
      </c>
      <c r="N59" s="369" t="s">
        <v>280</v>
      </c>
      <c r="O59"/>
      <c r="P59"/>
      <c r="Q59" s="52" t="s">
        <v>358</v>
      </c>
      <c r="R59" s="54" t="s">
        <v>359</v>
      </c>
      <c r="S59" s="53" t="s">
        <v>71</v>
      </c>
      <c r="T59" s="67" t="s">
        <v>283</v>
      </c>
      <c r="U59" s="67" t="s">
        <v>280</v>
      </c>
      <c r="V59" s="67" t="s">
        <v>288</v>
      </c>
      <c r="W59" s="67" t="s">
        <v>280</v>
      </c>
      <c r="X59" s="67" t="s">
        <v>283</v>
      </c>
      <c r="Y59" s="67" t="s">
        <v>288</v>
      </c>
      <c r="Z59" s="67" t="s">
        <v>280</v>
      </c>
      <c r="AA59" s="68" t="s">
        <v>283</v>
      </c>
      <c r="AB59" s="365" t="s">
        <v>283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</row>
    <row r="60" spans="1:124" s="11" customFormat="1" ht="20.100000000000001" customHeight="1" x14ac:dyDescent="0.2">
      <c r="A60" s="41"/>
      <c r="B60" s="52" t="s">
        <v>360</v>
      </c>
      <c r="C60" s="54" t="s">
        <v>28</v>
      </c>
      <c r="D60" s="53" t="s">
        <v>19</v>
      </c>
      <c r="E60" s="65" t="s">
        <v>281</v>
      </c>
      <c r="F60" s="67" t="s">
        <v>280</v>
      </c>
      <c r="G60" s="67" t="s">
        <v>281</v>
      </c>
      <c r="H60" s="67" t="s">
        <v>281</v>
      </c>
      <c r="I60" s="67" t="s">
        <v>280</v>
      </c>
      <c r="J60" s="67" t="s">
        <v>280</v>
      </c>
      <c r="K60" s="67" t="s">
        <v>281</v>
      </c>
      <c r="L60" s="67" t="s">
        <v>280</v>
      </c>
      <c r="M60" s="67" t="s">
        <v>280</v>
      </c>
      <c r="N60" s="365" t="s">
        <v>280</v>
      </c>
      <c r="O60"/>
      <c r="P60"/>
      <c r="Q60" s="52" t="s">
        <v>360</v>
      </c>
      <c r="R60" s="54" t="s">
        <v>28</v>
      </c>
      <c r="S60" s="53" t="s">
        <v>19</v>
      </c>
      <c r="T60" s="67" t="s">
        <v>280</v>
      </c>
      <c r="U60" s="67" t="s">
        <v>281</v>
      </c>
      <c r="V60" s="67" t="s">
        <v>280</v>
      </c>
      <c r="W60" s="67" t="s">
        <v>281</v>
      </c>
      <c r="X60" s="67" t="s">
        <v>280</v>
      </c>
      <c r="Y60" s="67" t="s">
        <v>281</v>
      </c>
      <c r="Z60" s="67" t="s">
        <v>280</v>
      </c>
      <c r="AA60" s="68" t="s">
        <v>281</v>
      </c>
      <c r="AB60" s="365" t="s">
        <v>280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</row>
    <row r="61" spans="1:124" s="11" customFormat="1" ht="20.100000000000001" customHeight="1" x14ac:dyDescent="0.2">
      <c r="A61" s="41"/>
      <c r="B61" s="52" t="s">
        <v>361</v>
      </c>
      <c r="C61" s="54" t="s">
        <v>59</v>
      </c>
      <c r="D61" s="57" t="s">
        <v>127</v>
      </c>
      <c r="E61" s="65" t="s">
        <v>285</v>
      </c>
      <c r="F61" s="67" t="s">
        <v>280</v>
      </c>
      <c r="G61" s="66" t="s">
        <v>280</v>
      </c>
      <c r="H61" s="66" t="s">
        <v>280</v>
      </c>
      <c r="I61" s="67" t="s">
        <v>285</v>
      </c>
      <c r="J61" s="66" t="s">
        <v>280</v>
      </c>
      <c r="K61" s="66" t="s">
        <v>280</v>
      </c>
      <c r="L61" s="66" t="s">
        <v>280</v>
      </c>
      <c r="M61" s="67" t="s">
        <v>285</v>
      </c>
      <c r="N61" s="365" t="s">
        <v>280</v>
      </c>
      <c r="O61"/>
      <c r="P61"/>
      <c r="Q61" s="52" t="s">
        <v>361</v>
      </c>
      <c r="R61" s="54" t="s">
        <v>59</v>
      </c>
      <c r="S61" s="53" t="s">
        <v>127</v>
      </c>
      <c r="T61" s="66" t="s">
        <v>280</v>
      </c>
      <c r="U61" s="67" t="s">
        <v>285</v>
      </c>
      <c r="V61" s="67" t="s">
        <v>280</v>
      </c>
      <c r="W61" s="67" t="s">
        <v>280</v>
      </c>
      <c r="X61" s="67" t="s">
        <v>280</v>
      </c>
      <c r="Y61" s="67" t="s">
        <v>285</v>
      </c>
      <c r="Z61" s="67" t="s">
        <v>280</v>
      </c>
      <c r="AA61" s="68" t="s">
        <v>280</v>
      </c>
      <c r="AB61" s="365" t="s">
        <v>285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</row>
    <row r="62" spans="1:124" s="11" customFormat="1" ht="20.100000000000001" customHeight="1" x14ac:dyDescent="0.2">
      <c r="A62" s="41"/>
      <c r="B62" s="52" t="s">
        <v>362</v>
      </c>
      <c r="C62" s="54" t="s">
        <v>294</v>
      </c>
      <c r="D62" s="53" t="s">
        <v>62</v>
      </c>
      <c r="E62" s="65" t="s">
        <v>295</v>
      </c>
      <c r="F62" s="67" t="s">
        <v>280</v>
      </c>
      <c r="G62" s="67" t="s">
        <v>295</v>
      </c>
      <c r="H62" s="67" t="s">
        <v>280</v>
      </c>
      <c r="I62" s="67" t="s">
        <v>295</v>
      </c>
      <c r="J62" s="67" t="s">
        <v>280</v>
      </c>
      <c r="K62" s="67" t="s">
        <v>295</v>
      </c>
      <c r="L62" s="67" t="s">
        <v>280</v>
      </c>
      <c r="M62" s="67" t="s">
        <v>295</v>
      </c>
      <c r="N62" s="365" t="s">
        <v>280</v>
      </c>
      <c r="O62"/>
      <c r="P62"/>
      <c r="Q62" s="52" t="s">
        <v>362</v>
      </c>
      <c r="R62" s="54" t="s">
        <v>294</v>
      </c>
      <c r="S62" s="53" t="s">
        <v>62</v>
      </c>
      <c r="T62" s="67" t="s">
        <v>295</v>
      </c>
      <c r="U62" s="67" t="s">
        <v>280</v>
      </c>
      <c r="V62" s="67" t="s">
        <v>295</v>
      </c>
      <c r="W62" s="67" t="s">
        <v>280</v>
      </c>
      <c r="X62" s="67" t="s">
        <v>295</v>
      </c>
      <c r="Y62" s="67" t="s">
        <v>280</v>
      </c>
      <c r="Z62" s="67" t="s">
        <v>295</v>
      </c>
      <c r="AA62" s="68" t="s">
        <v>280</v>
      </c>
      <c r="AB62" s="365" t="s">
        <v>295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</row>
    <row r="63" spans="1:124" s="11" customFormat="1" ht="20.100000000000001" customHeight="1" x14ac:dyDescent="0.2">
      <c r="A63" s="41"/>
      <c r="B63" s="52" t="s">
        <v>363</v>
      </c>
      <c r="C63" s="54" t="s">
        <v>294</v>
      </c>
      <c r="D63" s="53" t="s">
        <v>16</v>
      </c>
      <c r="E63" s="65" t="s">
        <v>280</v>
      </c>
      <c r="F63" s="67" t="s">
        <v>295</v>
      </c>
      <c r="G63" s="67" t="s">
        <v>280</v>
      </c>
      <c r="H63" s="67" t="s">
        <v>295</v>
      </c>
      <c r="I63" s="67" t="s">
        <v>280</v>
      </c>
      <c r="J63" s="67" t="s">
        <v>295</v>
      </c>
      <c r="K63" s="67" t="s">
        <v>295</v>
      </c>
      <c r="L63" s="67" t="s">
        <v>280</v>
      </c>
      <c r="M63" s="67" t="s">
        <v>295</v>
      </c>
      <c r="N63" s="365" t="s">
        <v>280</v>
      </c>
      <c r="O63"/>
      <c r="P63"/>
      <c r="Q63" s="52" t="s">
        <v>363</v>
      </c>
      <c r="R63" s="54" t="s">
        <v>294</v>
      </c>
      <c r="S63" s="53" t="s">
        <v>16</v>
      </c>
      <c r="T63" s="67" t="s">
        <v>295</v>
      </c>
      <c r="U63" s="67" t="s">
        <v>280</v>
      </c>
      <c r="V63" s="67" t="s">
        <v>295</v>
      </c>
      <c r="W63" s="67" t="s">
        <v>280</v>
      </c>
      <c r="X63" s="67" t="s">
        <v>295</v>
      </c>
      <c r="Y63" s="67" t="s">
        <v>280</v>
      </c>
      <c r="Z63" s="67" t="s">
        <v>280</v>
      </c>
      <c r="AA63" s="68" t="s">
        <v>295</v>
      </c>
      <c r="AB63" s="365" t="s">
        <v>280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</row>
    <row r="64" spans="1:124" s="11" customFormat="1" ht="20.100000000000001" customHeight="1" x14ac:dyDescent="0.2">
      <c r="A64" s="41"/>
      <c r="B64" s="52" t="s">
        <v>364</v>
      </c>
      <c r="C64" s="54" t="s">
        <v>59</v>
      </c>
      <c r="D64" s="53" t="s">
        <v>9</v>
      </c>
      <c r="E64" s="65" t="s">
        <v>285</v>
      </c>
      <c r="F64" s="67" t="s">
        <v>280</v>
      </c>
      <c r="G64" s="67" t="s">
        <v>280</v>
      </c>
      <c r="H64" s="67" t="s">
        <v>285</v>
      </c>
      <c r="I64" s="67" t="s">
        <v>280</v>
      </c>
      <c r="J64" s="67" t="s">
        <v>280</v>
      </c>
      <c r="K64" s="67" t="s">
        <v>285</v>
      </c>
      <c r="L64" s="66" t="s">
        <v>280</v>
      </c>
      <c r="M64" s="67" t="s">
        <v>280</v>
      </c>
      <c r="N64" s="369" t="s">
        <v>280</v>
      </c>
      <c r="O64"/>
      <c r="P64"/>
      <c r="Q64" s="52" t="s">
        <v>364</v>
      </c>
      <c r="R64" s="54" t="s">
        <v>59</v>
      </c>
      <c r="S64" s="53" t="s">
        <v>9</v>
      </c>
      <c r="T64" s="67" t="s">
        <v>285</v>
      </c>
      <c r="U64" s="67" t="s">
        <v>280</v>
      </c>
      <c r="V64" s="67" t="s">
        <v>280</v>
      </c>
      <c r="W64" s="67" t="s">
        <v>285</v>
      </c>
      <c r="X64" s="67" t="s">
        <v>280</v>
      </c>
      <c r="Y64" s="67" t="s">
        <v>280</v>
      </c>
      <c r="Z64" s="67" t="s">
        <v>285</v>
      </c>
      <c r="AA64" s="68" t="s">
        <v>280</v>
      </c>
      <c r="AB64" s="365" t="s">
        <v>280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</row>
    <row r="65" spans="1:124" s="11" customFormat="1" ht="20.100000000000001" customHeight="1" x14ac:dyDescent="0.2">
      <c r="A65" s="41"/>
      <c r="B65" s="52" t="s">
        <v>365</v>
      </c>
      <c r="C65" s="54" t="s">
        <v>366</v>
      </c>
      <c r="D65" s="57" t="s">
        <v>163</v>
      </c>
      <c r="E65" s="65" t="s">
        <v>280</v>
      </c>
      <c r="F65" s="67" t="s">
        <v>280</v>
      </c>
      <c r="G65" s="67" t="s">
        <v>280</v>
      </c>
      <c r="H65" s="67" t="s">
        <v>285</v>
      </c>
      <c r="I65" s="67" t="s">
        <v>280</v>
      </c>
      <c r="J65" s="67" t="s">
        <v>280</v>
      </c>
      <c r="K65" s="67" t="s">
        <v>285</v>
      </c>
      <c r="L65" s="67" t="s">
        <v>280</v>
      </c>
      <c r="M65" s="67" t="s">
        <v>280</v>
      </c>
      <c r="N65" s="365" t="s">
        <v>285</v>
      </c>
      <c r="O65"/>
      <c r="P65"/>
      <c r="Q65" s="52" t="s">
        <v>365</v>
      </c>
      <c r="R65" s="54" t="s">
        <v>366</v>
      </c>
      <c r="S65" s="53" t="s">
        <v>163</v>
      </c>
      <c r="T65" s="67" t="s">
        <v>280</v>
      </c>
      <c r="U65" s="67" t="s">
        <v>319</v>
      </c>
      <c r="V65" s="67" t="s">
        <v>280</v>
      </c>
      <c r="W65" s="67" t="s">
        <v>285</v>
      </c>
      <c r="X65" s="67" t="s">
        <v>280</v>
      </c>
      <c r="Y65" s="67" t="s">
        <v>280</v>
      </c>
      <c r="Z65" s="67" t="s">
        <v>319</v>
      </c>
      <c r="AA65" s="68" t="s">
        <v>280</v>
      </c>
      <c r="AB65" s="365" t="s">
        <v>285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</row>
    <row r="66" spans="1:124" s="11" customFormat="1" ht="20.100000000000001" customHeight="1" x14ac:dyDescent="0.2">
      <c r="A66" s="41"/>
      <c r="B66" s="52" t="s">
        <v>367</v>
      </c>
      <c r="C66" s="54" t="s">
        <v>368</v>
      </c>
      <c r="D66" s="53" t="s">
        <v>40</v>
      </c>
      <c r="E66" s="65" t="s">
        <v>281</v>
      </c>
      <c r="F66" s="66" t="s">
        <v>280</v>
      </c>
      <c r="G66" s="66" t="s">
        <v>280</v>
      </c>
      <c r="H66" s="66" t="s">
        <v>280</v>
      </c>
      <c r="I66" s="66" t="s">
        <v>280</v>
      </c>
      <c r="J66" s="66" t="s">
        <v>280</v>
      </c>
      <c r="K66" s="67" t="s">
        <v>281</v>
      </c>
      <c r="L66" s="67" t="s">
        <v>280</v>
      </c>
      <c r="M66" s="67" t="s">
        <v>281</v>
      </c>
      <c r="N66" s="365" t="s">
        <v>280</v>
      </c>
      <c r="O66"/>
      <c r="P66"/>
      <c r="Q66" s="52" t="s">
        <v>367</v>
      </c>
      <c r="R66" s="54" t="s">
        <v>368</v>
      </c>
      <c r="S66" s="53" t="s">
        <v>40</v>
      </c>
      <c r="T66" s="67" t="s">
        <v>281</v>
      </c>
      <c r="U66" s="66" t="s">
        <v>280</v>
      </c>
      <c r="V66" s="67" t="s">
        <v>280</v>
      </c>
      <c r="W66" s="67" t="s">
        <v>281</v>
      </c>
      <c r="X66" s="67" t="s">
        <v>280</v>
      </c>
      <c r="Y66" s="67" t="s">
        <v>281</v>
      </c>
      <c r="Z66" s="66" t="s">
        <v>280</v>
      </c>
      <c r="AA66" s="68" t="s">
        <v>281</v>
      </c>
      <c r="AB66" s="369" t="s">
        <v>280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</row>
    <row r="67" spans="1:124" s="11" customFormat="1" ht="20.100000000000001" customHeight="1" x14ac:dyDescent="0.2">
      <c r="A67" s="41"/>
      <c r="B67" s="52" t="s">
        <v>369</v>
      </c>
      <c r="C67" s="54" t="s">
        <v>279</v>
      </c>
      <c r="D67" s="61" t="s">
        <v>102</v>
      </c>
      <c r="E67" s="65" t="s">
        <v>344</v>
      </c>
      <c r="F67" s="67" t="s">
        <v>280</v>
      </c>
      <c r="G67" s="67" t="s">
        <v>281</v>
      </c>
      <c r="H67" s="67" t="s">
        <v>281</v>
      </c>
      <c r="I67" s="67" t="s">
        <v>280</v>
      </c>
      <c r="J67" s="67" t="s">
        <v>281</v>
      </c>
      <c r="K67" s="67" t="s">
        <v>280</v>
      </c>
      <c r="L67" s="67" t="s">
        <v>281</v>
      </c>
      <c r="M67" s="67" t="s">
        <v>280</v>
      </c>
      <c r="N67" s="365" t="s">
        <v>281</v>
      </c>
      <c r="O67"/>
      <c r="P67"/>
      <c r="Q67" s="52" t="s">
        <v>369</v>
      </c>
      <c r="R67" s="54" t="s">
        <v>279</v>
      </c>
      <c r="S67" s="53" t="s">
        <v>102</v>
      </c>
      <c r="T67" s="67" t="s">
        <v>280</v>
      </c>
      <c r="U67" s="67" t="s">
        <v>344</v>
      </c>
      <c r="V67" s="67" t="s">
        <v>280</v>
      </c>
      <c r="W67" s="67" t="s">
        <v>344</v>
      </c>
      <c r="X67" s="67" t="s">
        <v>280</v>
      </c>
      <c r="Y67" s="67" t="s">
        <v>281</v>
      </c>
      <c r="Z67" s="67" t="s">
        <v>280</v>
      </c>
      <c r="AA67" s="68" t="s">
        <v>280</v>
      </c>
      <c r="AB67" s="365" t="s">
        <v>281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</row>
    <row r="68" spans="1:124" s="11" customFormat="1" ht="20.100000000000001" customHeight="1" x14ac:dyDescent="0.2">
      <c r="A68" s="41"/>
      <c r="B68" s="52" t="s">
        <v>370</v>
      </c>
      <c r="C68" s="54" t="s">
        <v>60</v>
      </c>
      <c r="D68" s="53" t="s">
        <v>63</v>
      </c>
      <c r="E68" s="65" t="s">
        <v>280</v>
      </c>
      <c r="F68" s="67" t="s">
        <v>283</v>
      </c>
      <c r="G68" s="67" t="s">
        <v>280</v>
      </c>
      <c r="H68" s="67" t="s">
        <v>283</v>
      </c>
      <c r="I68" s="67" t="s">
        <v>280</v>
      </c>
      <c r="J68" s="67" t="s">
        <v>283</v>
      </c>
      <c r="K68" s="67" t="s">
        <v>280</v>
      </c>
      <c r="L68" s="67" t="s">
        <v>283</v>
      </c>
      <c r="M68" s="67" t="s">
        <v>280</v>
      </c>
      <c r="N68" s="365" t="s">
        <v>283</v>
      </c>
      <c r="O68"/>
      <c r="P68"/>
      <c r="Q68" s="52" t="s">
        <v>370</v>
      </c>
      <c r="R68" s="54" t="s">
        <v>60</v>
      </c>
      <c r="S68" s="53" t="s">
        <v>63</v>
      </c>
      <c r="T68" s="67" t="s">
        <v>280</v>
      </c>
      <c r="U68" s="67" t="s">
        <v>283</v>
      </c>
      <c r="V68" s="67" t="s">
        <v>283</v>
      </c>
      <c r="W68" s="67" t="s">
        <v>280</v>
      </c>
      <c r="X68" s="67" t="s">
        <v>280</v>
      </c>
      <c r="Y68" s="67" t="s">
        <v>283</v>
      </c>
      <c r="Z68" s="67" t="s">
        <v>280</v>
      </c>
      <c r="AA68" s="68" t="s">
        <v>283</v>
      </c>
      <c r="AB68" s="365" t="s">
        <v>283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</row>
    <row r="69" spans="1:124" s="11" customFormat="1" ht="20.100000000000001" customHeight="1" x14ac:dyDescent="0.2">
      <c r="A69" s="41"/>
      <c r="B69" s="52" t="s">
        <v>371</v>
      </c>
      <c r="C69" s="54" t="s">
        <v>60</v>
      </c>
      <c r="D69" s="57" t="s">
        <v>171</v>
      </c>
      <c r="E69" s="65" t="s">
        <v>280</v>
      </c>
      <c r="F69" s="67" t="s">
        <v>283</v>
      </c>
      <c r="G69" s="67" t="s">
        <v>280</v>
      </c>
      <c r="H69" s="67" t="s">
        <v>288</v>
      </c>
      <c r="I69" s="67" t="s">
        <v>280</v>
      </c>
      <c r="J69" s="67" t="s">
        <v>283</v>
      </c>
      <c r="K69" s="67" t="s">
        <v>280</v>
      </c>
      <c r="L69" s="67" t="s">
        <v>283</v>
      </c>
      <c r="M69" s="67" t="s">
        <v>280</v>
      </c>
      <c r="N69" s="365" t="s">
        <v>283</v>
      </c>
      <c r="O69"/>
      <c r="P69"/>
      <c r="Q69" s="52" t="s">
        <v>371</v>
      </c>
      <c r="R69" s="54" t="s">
        <v>60</v>
      </c>
      <c r="S69" s="53" t="s">
        <v>171</v>
      </c>
      <c r="T69" s="67" t="s">
        <v>280</v>
      </c>
      <c r="U69" s="67" t="s">
        <v>283</v>
      </c>
      <c r="V69" s="67" t="s">
        <v>280</v>
      </c>
      <c r="W69" s="67" t="s">
        <v>288</v>
      </c>
      <c r="X69" s="67" t="s">
        <v>280</v>
      </c>
      <c r="Y69" s="67" t="s">
        <v>283</v>
      </c>
      <c r="Z69" s="67" t="s">
        <v>283</v>
      </c>
      <c r="AA69" s="68" t="s">
        <v>280</v>
      </c>
      <c r="AB69" s="365" t="s">
        <v>288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</row>
    <row r="70" spans="1:124" s="11" customFormat="1" ht="20.100000000000001" customHeight="1" x14ac:dyDescent="0.2">
      <c r="A70" s="41"/>
      <c r="B70" s="52" t="s">
        <v>372</v>
      </c>
      <c r="C70" s="54" t="s">
        <v>332</v>
      </c>
      <c r="D70" s="53" t="s">
        <v>131</v>
      </c>
      <c r="E70" s="65" t="s">
        <v>280</v>
      </c>
      <c r="F70" s="67" t="s">
        <v>280</v>
      </c>
      <c r="G70" s="67" t="s">
        <v>285</v>
      </c>
      <c r="H70" s="67" t="s">
        <v>280</v>
      </c>
      <c r="I70" s="67" t="s">
        <v>292</v>
      </c>
      <c r="J70" s="66" t="s">
        <v>280</v>
      </c>
      <c r="K70" s="67" t="s">
        <v>285</v>
      </c>
      <c r="L70" s="67" t="s">
        <v>280</v>
      </c>
      <c r="M70" s="67" t="s">
        <v>285</v>
      </c>
      <c r="N70" s="365" t="s">
        <v>280</v>
      </c>
      <c r="O70"/>
      <c r="P70"/>
      <c r="Q70" s="52" t="s">
        <v>372</v>
      </c>
      <c r="R70" s="54" t="s">
        <v>332</v>
      </c>
      <c r="S70" s="53" t="s">
        <v>131</v>
      </c>
      <c r="T70" s="67" t="s">
        <v>292</v>
      </c>
      <c r="U70" s="66" t="s">
        <v>280</v>
      </c>
      <c r="V70" s="67" t="s">
        <v>285</v>
      </c>
      <c r="W70" s="67" t="s">
        <v>280</v>
      </c>
      <c r="X70" s="67" t="s">
        <v>292</v>
      </c>
      <c r="Y70" s="67" t="s">
        <v>280</v>
      </c>
      <c r="Z70" s="67" t="s">
        <v>285</v>
      </c>
      <c r="AA70" s="68" t="s">
        <v>280</v>
      </c>
      <c r="AB70" s="365" t="s">
        <v>280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</row>
    <row r="71" spans="1:124" s="5" customFormat="1" ht="20.100000000000001" customHeight="1" x14ac:dyDescent="0.2">
      <c r="A71" s="41"/>
      <c r="B71" s="52" t="s">
        <v>373</v>
      </c>
      <c r="C71" s="54" t="s">
        <v>59</v>
      </c>
      <c r="D71" s="53" t="s">
        <v>20</v>
      </c>
      <c r="E71" s="65" t="s">
        <v>280</v>
      </c>
      <c r="F71" s="67" t="s">
        <v>280</v>
      </c>
      <c r="G71" s="67" t="s">
        <v>285</v>
      </c>
      <c r="H71" s="67" t="s">
        <v>280</v>
      </c>
      <c r="I71" s="67" t="s">
        <v>280</v>
      </c>
      <c r="J71" s="67" t="s">
        <v>285</v>
      </c>
      <c r="K71" s="67" t="s">
        <v>280</v>
      </c>
      <c r="L71" s="67" t="s">
        <v>285</v>
      </c>
      <c r="M71" s="66" t="s">
        <v>280</v>
      </c>
      <c r="N71" s="369" t="s">
        <v>280</v>
      </c>
      <c r="O71"/>
      <c r="P71"/>
      <c r="Q71" s="52" t="s">
        <v>373</v>
      </c>
      <c r="R71" s="54" t="s">
        <v>59</v>
      </c>
      <c r="S71" s="53" t="s">
        <v>20</v>
      </c>
      <c r="T71" s="66" t="s">
        <v>280</v>
      </c>
      <c r="U71" s="66" t="s">
        <v>280</v>
      </c>
      <c r="V71" s="67" t="s">
        <v>285</v>
      </c>
      <c r="W71" s="67" t="s">
        <v>280</v>
      </c>
      <c r="X71" s="67" t="s">
        <v>285</v>
      </c>
      <c r="Y71" s="67" t="s">
        <v>280</v>
      </c>
      <c r="Z71" s="67" t="s">
        <v>280</v>
      </c>
      <c r="AA71" s="68" t="s">
        <v>285</v>
      </c>
      <c r="AB71" s="369" t="s">
        <v>280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</row>
    <row r="72" spans="1:124" s="11" customFormat="1" ht="20.100000000000001" customHeight="1" x14ac:dyDescent="0.2">
      <c r="A72" s="41"/>
      <c r="B72" s="52" t="s">
        <v>374</v>
      </c>
      <c r="C72" s="54" t="s">
        <v>59</v>
      </c>
      <c r="D72" s="53" t="s">
        <v>89</v>
      </c>
      <c r="E72" s="65" t="s">
        <v>285</v>
      </c>
      <c r="F72" s="67" t="s">
        <v>280</v>
      </c>
      <c r="G72" s="66" t="s">
        <v>280</v>
      </c>
      <c r="H72" s="66" t="s">
        <v>280</v>
      </c>
      <c r="I72" s="67" t="s">
        <v>285</v>
      </c>
      <c r="J72" s="66" t="s">
        <v>280</v>
      </c>
      <c r="K72" s="67" t="s">
        <v>280</v>
      </c>
      <c r="L72" s="67" t="s">
        <v>285</v>
      </c>
      <c r="M72" s="67" t="s">
        <v>280</v>
      </c>
      <c r="N72" s="365" t="s">
        <v>280</v>
      </c>
      <c r="O72"/>
      <c r="P72"/>
      <c r="Q72" s="52" t="s">
        <v>374</v>
      </c>
      <c r="R72" s="54" t="s">
        <v>59</v>
      </c>
      <c r="S72" s="53" t="s">
        <v>89</v>
      </c>
      <c r="T72" s="67" t="s">
        <v>285</v>
      </c>
      <c r="U72" s="67" t="s">
        <v>280</v>
      </c>
      <c r="V72" s="67" t="s">
        <v>285</v>
      </c>
      <c r="W72" s="67" t="s">
        <v>280</v>
      </c>
      <c r="X72" s="67" t="s">
        <v>280</v>
      </c>
      <c r="Y72" s="67" t="s">
        <v>280</v>
      </c>
      <c r="Z72" s="67" t="s">
        <v>285</v>
      </c>
      <c r="AA72" s="68" t="s">
        <v>280</v>
      </c>
      <c r="AB72" s="365" t="s">
        <v>280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</row>
    <row r="73" spans="1:124" s="11" customFormat="1" ht="20.100000000000001" customHeight="1" x14ac:dyDescent="0.2">
      <c r="A73" s="41"/>
      <c r="B73" s="52" t="s">
        <v>375</v>
      </c>
      <c r="C73" s="54" t="s">
        <v>59</v>
      </c>
      <c r="D73" s="61" t="s">
        <v>106</v>
      </c>
      <c r="E73" s="65" t="s">
        <v>280</v>
      </c>
      <c r="F73" s="67" t="s">
        <v>280</v>
      </c>
      <c r="G73" s="67" t="s">
        <v>285</v>
      </c>
      <c r="H73" s="67" t="s">
        <v>280</v>
      </c>
      <c r="I73" s="67" t="s">
        <v>280</v>
      </c>
      <c r="J73" s="66" t="s">
        <v>280</v>
      </c>
      <c r="K73" s="66" t="s">
        <v>280</v>
      </c>
      <c r="L73" s="66" t="s">
        <v>280</v>
      </c>
      <c r="M73" s="92" t="s">
        <v>280</v>
      </c>
      <c r="N73" s="365" t="s">
        <v>285</v>
      </c>
      <c r="O73"/>
      <c r="P73"/>
      <c r="Q73" s="52" t="s">
        <v>375</v>
      </c>
      <c r="R73" s="54" t="s">
        <v>59</v>
      </c>
      <c r="S73" s="53" t="s">
        <v>106</v>
      </c>
      <c r="T73" s="67" t="s">
        <v>280</v>
      </c>
      <c r="U73" s="66" t="s">
        <v>280</v>
      </c>
      <c r="V73" s="67" t="s">
        <v>285</v>
      </c>
      <c r="W73" s="67" t="s">
        <v>280</v>
      </c>
      <c r="X73" s="67" t="s">
        <v>285</v>
      </c>
      <c r="Y73" s="67" t="s">
        <v>280</v>
      </c>
      <c r="Z73" s="67" t="s">
        <v>285</v>
      </c>
      <c r="AA73" s="68" t="s">
        <v>280</v>
      </c>
      <c r="AB73" s="365" t="s">
        <v>285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</row>
    <row r="74" spans="1:124" s="11" customFormat="1" ht="20.100000000000001" customHeight="1" x14ac:dyDescent="0.2">
      <c r="A74" s="41"/>
      <c r="B74" s="52" t="s">
        <v>376</v>
      </c>
      <c r="C74" s="54" t="s">
        <v>332</v>
      </c>
      <c r="D74" s="53" t="s">
        <v>98</v>
      </c>
      <c r="E74" s="65" t="s">
        <v>292</v>
      </c>
      <c r="F74" s="67" t="s">
        <v>285</v>
      </c>
      <c r="G74" s="67" t="s">
        <v>280</v>
      </c>
      <c r="H74" s="67" t="s">
        <v>292</v>
      </c>
      <c r="I74" s="67" t="s">
        <v>280</v>
      </c>
      <c r="J74" s="67" t="s">
        <v>285</v>
      </c>
      <c r="K74" s="67" t="s">
        <v>280</v>
      </c>
      <c r="L74" s="67" t="s">
        <v>285</v>
      </c>
      <c r="M74" s="66" t="s">
        <v>280</v>
      </c>
      <c r="N74" s="365" t="s">
        <v>292</v>
      </c>
      <c r="O74"/>
      <c r="P74"/>
      <c r="Q74" s="52" t="s">
        <v>376</v>
      </c>
      <c r="R74" s="54" t="s">
        <v>332</v>
      </c>
      <c r="S74" s="53" t="s">
        <v>98</v>
      </c>
      <c r="T74" s="67" t="s">
        <v>280</v>
      </c>
      <c r="U74" s="67" t="s">
        <v>280</v>
      </c>
      <c r="V74" s="66" t="s">
        <v>280</v>
      </c>
      <c r="W74" s="67" t="s">
        <v>280</v>
      </c>
      <c r="X74" s="67" t="s">
        <v>285</v>
      </c>
      <c r="Y74" s="66" t="s">
        <v>280</v>
      </c>
      <c r="Z74" s="67" t="s">
        <v>285</v>
      </c>
      <c r="AA74" s="68" t="s">
        <v>280</v>
      </c>
      <c r="AB74" s="365" t="s">
        <v>292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</row>
    <row r="75" spans="1:124" s="8" customFormat="1" ht="20.100000000000001" customHeight="1" x14ac:dyDescent="0.2">
      <c r="A75" s="41"/>
      <c r="B75" s="52" t="s">
        <v>377</v>
      </c>
      <c r="C75" s="54" t="s">
        <v>60</v>
      </c>
      <c r="D75" s="61" t="s">
        <v>101</v>
      </c>
      <c r="E75" s="65" t="s">
        <v>283</v>
      </c>
      <c r="F75" s="67" t="s">
        <v>280</v>
      </c>
      <c r="G75" s="67" t="s">
        <v>283</v>
      </c>
      <c r="H75" s="67" t="s">
        <v>280</v>
      </c>
      <c r="I75" s="67" t="s">
        <v>280</v>
      </c>
      <c r="J75" s="67" t="s">
        <v>283</v>
      </c>
      <c r="K75" s="67" t="s">
        <v>283</v>
      </c>
      <c r="L75" s="67" t="s">
        <v>280</v>
      </c>
      <c r="M75" s="67" t="s">
        <v>280</v>
      </c>
      <c r="N75" s="365" t="s">
        <v>283</v>
      </c>
      <c r="O75"/>
      <c r="P75"/>
      <c r="Q75" s="52" t="s">
        <v>377</v>
      </c>
      <c r="R75" s="54" t="s">
        <v>60</v>
      </c>
      <c r="S75" s="53" t="s">
        <v>101</v>
      </c>
      <c r="T75" s="67" t="s">
        <v>283</v>
      </c>
      <c r="U75" s="67" t="s">
        <v>280</v>
      </c>
      <c r="V75" s="67" t="s">
        <v>283</v>
      </c>
      <c r="W75" s="67" t="s">
        <v>280</v>
      </c>
      <c r="X75" s="66" t="s">
        <v>280</v>
      </c>
      <c r="Y75" s="67" t="s">
        <v>283</v>
      </c>
      <c r="Z75" s="67" t="s">
        <v>283</v>
      </c>
      <c r="AA75" s="68" t="s">
        <v>280</v>
      </c>
      <c r="AB75" s="365" t="s">
        <v>280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</row>
    <row r="76" spans="1:124" s="11" customFormat="1" ht="20.100000000000001" customHeight="1" x14ac:dyDescent="0.2">
      <c r="A76" s="41"/>
      <c r="B76" s="52" t="s">
        <v>378</v>
      </c>
      <c r="C76" s="54" t="s">
        <v>279</v>
      </c>
      <c r="D76" s="53" t="s">
        <v>132</v>
      </c>
      <c r="E76" s="65" t="s">
        <v>280</v>
      </c>
      <c r="F76" s="67" t="s">
        <v>280</v>
      </c>
      <c r="G76" s="67" t="s">
        <v>281</v>
      </c>
      <c r="H76" s="66" t="s">
        <v>280</v>
      </c>
      <c r="I76" s="67" t="s">
        <v>281</v>
      </c>
      <c r="J76" s="66" t="s">
        <v>280</v>
      </c>
      <c r="K76" s="66" t="s">
        <v>280</v>
      </c>
      <c r="L76" s="67" t="s">
        <v>281</v>
      </c>
      <c r="M76" s="67" t="s">
        <v>280</v>
      </c>
      <c r="N76" s="365" t="s">
        <v>281</v>
      </c>
      <c r="O76"/>
      <c r="P76"/>
      <c r="Q76" s="52" t="s">
        <v>378</v>
      </c>
      <c r="R76" s="54" t="s">
        <v>279</v>
      </c>
      <c r="S76" s="53" t="s">
        <v>132</v>
      </c>
      <c r="T76" s="66" t="s">
        <v>280</v>
      </c>
      <c r="U76" s="66" t="s">
        <v>280</v>
      </c>
      <c r="V76" s="67" t="s">
        <v>281</v>
      </c>
      <c r="W76" s="66" t="s">
        <v>280</v>
      </c>
      <c r="X76" s="67" t="s">
        <v>281</v>
      </c>
      <c r="Y76" s="66" t="s">
        <v>280</v>
      </c>
      <c r="Z76" s="67" t="s">
        <v>280</v>
      </c>
      <c r="AA76" s="68" t="s">
        <v>281</v>
      </c>
      <c r="AB76" s="369" t="s">
        <v>280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</row>
    <row r="77" spans="1:124" s="11" customFormat="1" ht="20.100000000000001" customHeight="1" x14ac:dyDescent="0.2">
      <c r="A77" s="41"/>
      <c r="B77" s="52" t="s">
        <v>379</v>
      </c>
      <c r="C77" s="54" t="s">
        <v>59</v>
      </c>
      <c r="D77" s="57" t="s">
        <v>157</v>
      </c>
      <c r="E77" s="65" t="s">
        <v>280</v>
      </c>
      <c r="F77" s="67" t="s">
        <v>280</v>
      </c>
      <c r="G77" s="67" t="s">
        <v>285</v>
      </c>
      <c r="H77" s="67" t="s">
        <v>280</v>
      </c>
      <c r="I77" s="67" t="s">
        <v>280</v>
      </c>
      <c r="J77" s="67" t="s">
        <v>285</v>
      </c>
      <c r="K77" s="67" t="s">
        <v>280</v>
      </c>
      <c r="L77" s="67" t="s">
        <v>285</v>
      </c>
      <c r="M77" s="67" t="s">
        <v>280</v>
      </c>
      <c r="N77" s="365" t="s">
        <v>285</v>
      </c>
      <c r="O77"/>
      <c r="P77"/>
      <c r="Q77" s="52" t="s">
        <v>379</v>
      </c>
      <c r="R77" s="54" t="s">
        <v>59</v>
      </c>
      <c r="S77" s="53" t="s">
        <v>157</v>
      </c>
      <c r="T77" s="66" t="s">
        <v>280</v>
      </c>
      <c r="U77" s="67" t="s">
        <v>285</v>
      </c>
      <c r="V77" s="67" t="s">
        <v>280</v>
      </c>
      <c r="W77" s="67" t="s">
        <v>285</v>
      </c>
      <c r="X77" s="67" t="s">
        <v>280</v>
      </c>
      <c r="Y77" s="67" t="s">
        <v>280</v>
      </c>
      <c r="Z77" s="67" t="s">
        <v>285</v>
      </c>
      <c r="AA77" s="68" t="s">
        <v>280</v>
      </c>
      <c r="AB77" s="365" t="s">
        <v>280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</row>
    <row r="78" spans="1:124" s="11" customFormat="1" ht="20.100000000000001" customHeight="1" x14ac:dyDescent="0.2">
      <c r="A78" s="41"/>
      <c r="B78" s="52" t="s">
        <v>380</v>
      </c>
      <c r="C78" s="54" t="s">
        <v>294</v>
      </c>
      <c r="D78" s="61" t="s">
        <v>88</v>
      </c>
      <c r="E78" s="65" t="s">
        <v>280</v>
      </c>
      <c r="F78" s="67" t="s">
        <v>295</v>
      </c>
      <c r="G78" s="67" t="s">
        <v>280</v>
      </c>
      <c r="H78" s="67" t="s">
        <v>295</v>
      </c>
      <c r="I78" s="67" t="s">
        <v>280</v>
      </c>
      <c r="J78" s="67" t="s">
        <v>295</v>
      </c>
      <c r="K78" s="67" t="s">
        <v>280</v>
      </c>
      <c r="L78" s="67" t="s">
        <v>295</v>
      </c>
      <c r="M78" s="67" t="s">
        <v>280</v>
      </c>
      <c r="N78" s="365" t="s">
        <v>295</v>
      </c>
      <c r="O78"/>
      <c r="P78"/>
      <c r="Q78" s="52" t="s">
        <v>380</v>
      </c>
      <c r="R78" s="54" t="s">
        <v>294</v>
      </c>
      <c r="S78" s="53" t="s">
        <v>88</v>
      </c>
      <c r="T78" s="67" t="s">
        <v>280</v>
      </c>
      <c r="U78" s="67" t="s">
        <v>280</v>
      </c>
      <c r="V78" s="67" t="s">
        <v>295</v>
      </c>
      <c r="W78" s="67" t="s">
        <v>280</v>
      </c>
      <c r="X78" s="67" t="s">
        <v>295</v>
      </c>
      <c r="Y78" s="67" t="s">
        <v>280</v>
      </c>
      <c r="Z78" s="67" t="s">
        <v>295</v>
      </c>
      <c r="AA78" s="68" t="s">
        <v>280</v>
      </c>
      <c r="AB78" s="365" t="s">
        <v>295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</row>
    <row r="79" spans="1:124" s="11" customFormat="1" ht="20.100000000000001" customHeight="1" x14ac:dyDescent="0.2">
      <c r="A79" s="41"/>
      <c r="B79" s="52" t="s">
        <v>381</v>
      </c>
      <c r="C79" s="54" t="s">
        <v>28</v>
      </c>
      <c r="D79" s="53" t="s">
        <v>10</v>
      </c>
      <c r="E79" s="65" t="s">
        <v>281</v>
      </c>
      <c r="F79" s="67" t="s">
        <v>280</v>
      </c>
      <c r="G79" s="66" t="s">
        <v>280</v>
      </c>
      <c r="H79" s="66" t="s">
        <v>280</v>
      </c>
      <c r="I79" s="67" t="s">
        <v>281</v>
      </c>
      <c r="J79" s="67" t="s">
        <v>280</v>
      </c>
      <c r="K79" s="67" t="s">
        <v>281</v>
      </c>
      <c r="L79" s="67" t="s">
        <v>280</v>
      </c>
      <c r="M79" s="67" t="s">
        <v>280</v>
      </c>
      <c r="N79" s="365" t="s">
        <v>281</v>
      </c>
      <c r="O79"/>
      <c r="P79"/>
      <c r="Q79" s="52" t="s">
        <v>381</v>
      </c>
      <c r="R79" s="54" t="s">
        <v>28</v>
      </c>
      <c r="S79" s="53" t="s">
        <v>10</v>
      </c>
      <c r="T79" s="66" t="s">
        <v>280</v>
      </c>
      <c r="U79" s="66" t="s">
        <v>280</v>
      </c>
      <c r="V79" s="67" t="s">
        <v>280</v>
      </c>
      <c r="W79" s="67" t="s">
        <v>280</v>
      </c>
      <c r="X79" s="67" t="s">
        <v>281</v>
      </c>
      <c r="Y79" s="67" t="s">
        <v>280</v>
      </c>
      <c r="Z79" s="67" t="s">
        <v>281</v>
      </c>
      <c r="AA79" s="68" t="s">
        <v>280</v>
      </c>
      <c r="AB79" s="365" t="s">
        <v>281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</row>
    <row r="80" spans="1:124" s="11" customFormat="1" ht="20.100000000000001" customHeight="1" x14ac:dyDescent="0.2">
      <c r="A80" s="41"/>
      <c r="B80" s="52" t="s">
        <v>382</v>
      </c>
      <c r="C80" s="54" t="s">
        <v>28</v>
      </c>
      <c r="D80" s="53" t="s">
        <v>24</v>
      </c>
      <c r="E80" s="65" t="s">
        <v>280</v>
      </c>
      <c r="F80" s="66" t="s">
        <v>280</v>
      </c>
      <c r="G80" s="66" t="s">
        <v>280</v>
      </c>
      <c r="H80" s="66" t="s">
        <v>280</v>
      </c>
      <c r="I80" s="66" t="s">
        <v>280</v>
      </c>
      <c r="J80" s="66" t="s">
        <v>280</v>
      </c>
      <c r="K80" s="66" t="s">
        <v>280</v>
      </c>
      <c r="L80" s="67" t="s">
        <v>281</v>
      </c>
      <c r="M80" s="67" t="s">
        <v>280</v>
      </c>
      <c r="N80" s="365" t="s">
        <v>281</v>
      </c>
      <c r="O80"/>
      <c r="P80"/>
      <c r="Q80" s="52" t="s">
        <v>382</v>
      </c>
      <c r="R80" s="54" t="s">
        <v>28</v>
      </c>
      <c r="S80" s="53" t="s">
        <v>24</v>
      </c>
      <c r="T80" s="66" t="s">
        <v>280</v>
      </c>
      <c r="U80" s="66" t="s">
        <v>280</v>
      </c>
      <c r="V80" s="67" t="s">
        <v>280</v>
      </c>
      <c r="W80" s="67" t="s">
        <v>281</v>
      </c>
      <c r="X80" s="66" t="s">
        <v>280</v>
      </c>
      <c r="Y80" s="67" t="s">
        <v>280</v>
      </c>
      <c r="Z80" s="67" t="s">
        <v>281</v>
      </c>
      <c r="AA80" s="90" t="s">
        <v>280</v>
      </c>
      <c r="AB80" s="369" t="s">
        <v>280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</row>
    <row r="81" spans="1:124" s="11" customFormat="1" ht="20.100000000000001" customHeight="1" x14ac:dyDescent="0.2">
      <c r="A81" s="41"/>
      <c r="B81" s="62" t="s">
        <v>383</v>
      </c>
      <c r="C81" s="63" t="s">
        <v>311</v>
      </c>
      <c r="D81" s="25" t="s">
        <v>84</v>
      </c>
      <c r="E81" s="70" t="s">
        <v>283</v>
      </c>
      <c r="F81" s="71" t="s">
        <v>280</v>
      </c>
      <c r="G81" s="71" t="s">
        <v>283</v>
      </c>
      <c r="H81" s="71" t="s">
        <v>280</v>
      </c>
      <c r="I81" s="71" t="s">
        <v>283</v>
      </c>
      <c r="J81" s="71" t="s">
        <v>283</v>
      </c>
      <c r="K81" s="71" t="s">
        <v>280</v>
      </c>
      <c r="L81" s="71" t="s">
        <v>283</v>
      </c>
      <c r="M81" s="71" t="s">
        <v>280</v>
      </c>
      <c r="N81" s="366" t="s">
        <v>283</v>
      </c>
      <c r="O81"/>
      <c r="P81"/>
      <c r="Q81" s="62" t="s">
        <v>383</v>
      </c>
      <c r="R81" s="63" t="s">
        <v>311</v>
      </c>
      <c r="S81" s="74" t="s">
        <v>84</v>
      </c>
      <c r="T81" s="71" t="s">
        <v>283</v>
      </c>
      <c r="U81" s="71" t="s">
        <v>280</v>
      </c>
      <c r="V81" s="71" t="s">
        <v>280</v>
      </c>
      <c r="W81" s="71" t="s">
        <v>283</v>
      </c>
      <c r="X81" s="71" t="s">
        <v>283</v>
      </c>
      <c r="Y81" s="71" t="s">
        <v>280</v>
      </c>
      <c r="Z81" s="71" t="s">
        <v>283</v>
      </c>
      <c r="AA81" s="76" t="s">
        <v>283</v>
      </c>
      <c r="AB81" s="366" t="s">
        <v>280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</row>
    <row r="82" spans="1:124" s="11" customFormat="1" ht="20.100000000000001" customHeight="1" x14ac:dyDescent="0.2">
      <c r="A82" s="41"/>
      <c r="B82" s="52" t="s">
        <v>384</v>
      </c>
      <c r="C82" s="54" t="s">
        <v>294</v>
      </c>
      <c r="D82" s="53" t="s">
        <v>140</v>
      </c>
      <c r="E82" s="65" t="s">
        <v>280</v>
      </c>
      <c r="F82" s="67" t="s">
        <v>280</v>
      </c>
      <c r="G82" s="67" t="s">
        <v>295</v>
      </c>
      <c r="H82" s="67" t="s">
        <v>280</v>
      </c>
      <c r="I82" s="67" t="s">
        <v>295</v>
      </c>
      <c r="J82" s="67" t="s">
        <v>280</v>
      </c>
      <c r="K82" s="67" t="s">
        <v>295</v>
      </c>
      <c r="L82" s="67" t="s">
        <v>280</v>
      </c>
      <c r="M82" s="67" t="s">
        <v>280</v>
      </c>
      <c r="N82" s="365" t="s">
        <v>295</v>
      </c>
      <c r="O82"/>
      <c r="P82"/>
      <c r="Q82" s="52" t="s">
        <v>384</v>
      </c>
      <c r="R82" s="54" t="s">
        <v>294</v>
      </c>
      <c r="S82" s="53" t="s">
        <v>140</v>
      </c>
      <c r="T82" s="67" t="s">
        <v>280</v>
      </c>
      <c r="U82" s="67" t="s">
        <v>295</v>
      </c>
      <c r="V82" s="67" t="s">
        <v>280</v>
      </c>
      <c r="W82" s="67" t="s">
        <v>295</v>
      </c>
      <c r="X82" s="67" t="s">
        <v>280</v>
      </c>
      <c r="Y82" s="67" t="s">
        <v>295</v>
      </c>
      <c r="Z82" s="67" t="s">
        <v>280</v>
      </c>
      <c r="AA82" s="68" t="s">
        <v>295</v>
      </c>
      <c r="AB82" s="365" t="s">
        <v>295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</row>
    <row r="83" spans="1:124" s="11" customFormat="1" ht="20.100000000000001" customHeight="1" x14ac:dyDescent="0.2">
      <c r="A83" s="41"/>
      <c r="B83" s="52" t="s">
        <v>347</v>
      </c>
      <c r="C83" s="54" t="s">
        <v>58</v>
      </c>
      <c r="D83" s="57" t="s">
        <v>156</v>
      </c>
      <c r="E83" s="65" t="s">
        <v>280</v>
      </c>
      <c r="F83" s="67" t="s">
        <v>319</v>
      </c>
      <c r="G83" s="67" t="s">
        <v>280</v>
      </c>
      <c r="H83" s="66" t="s">
        <v>280</v>
      </c>
      <c r="I83" s="67" t="s">
        <v>280</v>
      </c>
      <c r="J83" s="67" t="s">
        <v>327</v>
      </c>
      <c r="K83" s="67" t="s">
        <v>319</v>
      </c>
      <c r="L83" s="67" t="s">
        <v>280</v>
      </c>
      <c r="M83" s="66" t="s">
        <v>280</v>
      </c>
      <c r="N83" s="365" t="s">
        <v>319</v>
      </c>
      <c r="O83"/>
      <c r="P83"/>
      <c r="Q83" s="52" t="s">
        <v>347</v>
      </c>
      <c r="R83" s="54" t="s">
        <v>58</v>
      </c>
      <c r="S83" s="53" t="s">
        <v>156</v>
      </c>
      <c r="T83" s="66" t="s">
        <v>280</v>
      </c>
      <c r="U83" s="66" t="s">
        <v>280</v>
      </c>
      <c r="V83" s="67" t="s">
        <v>319</v>
      </c>
      <c r="W83" s="67" t="s">
        <v>280</v>
      </c>
      <c r="X83" s="67" t="s">
        <v>319</v>
      </c>
      <c r="Y83" s="67" t="s">
        <v>280</v>
      </c>
      <c r="Z83" s="67" t="s">
        <v>327</v>
      </c>
      <c r="AA83" s="90" t="s">
        <v>280</v>
      </c>
      <c r="AB83" s="365" t="s">
        <v>319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</row>
    <row r="84" spans="1:124" s="11" customFormat="1" ht="20.100000000000001" customHeight="1" x14ac:dyDescent="0.2">
      <c r="A84" s="41"/>
      <c r="B84" s="52" t="s">
        <v>385</v>
      </c>
      <c r="C84" s="54" t="s">
        <v>386</v>
      </c>
      <c r="D84" s="53" t="s">
        <v>11</v>
      </c>
      <c r="E84" s="65" t="s">
        <v>280</v>
      </c>
      <c r="F84" s="67" t="s">
        <v>281</v>
      </c>
      <c r="G84" s="95" t="s">
        <v>280</v>
      </c>
      <c r="H84" s="67" t="s">
        <v>281</v>
      </c>
      <c r="I84" s="66" t="s">
        <v>280</v>
      </c>
      <c r="J84" s="67" t="s">
        <v>281</v>
      </c>
      <c r="K84" s="67" t="s">
        <v>280</v>
      </c>
      <c r="L84" s="67" t="s">
        <v>344</v>
      </c>
      <c r="M84" s="67" t="s">
        <v>280</v>
      </c>
      <c r="N84" s="369" t="s">
        <v>280</v>
      </c>
      <c r="O84"/>
      <c r="P84"/>
      <c r="Q84" s="52" t="s">
        <v>385</v>
      </c>
      <c r="R84" s="54" t="s">
        <v>386</v>
      </c>
      <c r="S84" s="53" t="s">
        <v>11</v>
      </c>
      <c r="T84" s="67" t="s">
        <v>344</v>
      </c>
      <c r="U84" s="67" t="s">
        <v>280</v>
      </c>
      <c r="V84" s="67" t="s">
        <v>280</v>
      </c>
      <c r="W84" s="67" t="s">
        <v>281</v>
      </c>
      <c r="X84" s="66" t="s">
        <v>280</v>
      </c>
      <c r="Y84" s="67" t="s">
        <v>280</v>
      </c>
      <c r="Z84" s="67" t="s">
        <v>344</v>
      </c>
      <c r="AA84" s="68" t="s">
        <v>280</v>
      </c>
      <c r="AB84" s="369" t="s">
        <v>280</v>
      </c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</row>
    <row r="85" spans="1:124" s="11" customFormat="1" ht="20.100000000000001" customHeight="1" x14ac:dyDescent="0.2">
      <c r="A85" s="41"/>
      <c r="B85" s="52" t="s">
        <v>387</v>
      </c>
      <c r="C85" s="54" t="s">
        <v>59</v>
      </c>
      <c r="D85" s="53" t="s">
        <v>45</v>
      </c>
      <c r="E85" s="65" t="s">
        <v>280</v>
      </c>
      <c r="F85" s="66" t="s">
        <v>280</v>
      </c>
      <c r="G85" s="66" t="s">
        <v>280</v>
      </c>
      <c r="H85" s="66" t="s">
        <v>280</v>
      </c>
      <c r="I85" s="67" t="s">
        <v>285</v>
      </c>
      <c r="J85" s="66" t="s">
        <v>280</v>
      </c>
      <c r="K85" s="67" t="s">
        <v>298</v>
      </c>
      <c r="L85" s="66" t="s">
        <v>280</v>
      </c>
      <c r="M85" s="67" t="s">
        <v>280</v>
      </c>
      <c r="N85" s="365" t="s">
        <v>285</v>
      </c>
      <c r="O85"/>
      <c r="P85"/>
      <c r="Q85" s="52" t="s">
        <v>387</v>
      </c>
      <c r="R85" s="54" t="s">
        <v>59</v>
      </c>
      <c r="S85" s="53" t="s">
        <v>45</v>
      </c>
      <c r="T85" s="66" t="s">
        <v>280</v>
      </c>
      <c r="U85" s="66" t="s">
        <v>280</v>
      </c>
      <c r="V85" s="67" t="s">
        <v>285</v>
      </c>
      <c r="W85" s="67" t="s">
        <v>280</v>
      </c>
      <c r="X85" s="66" t="s">
        <v>280</v>
      </c>
      <c r="Y85" s="67" t="s">
        <v>298</v>
      </c>
      <c r="Z85" s="66" t="s">
        <v>280</v>
      </c>
      <c r="AA85" s="90" t="s">
        <v>280</v>
      </c>
      <c r="AB85" s="365" t="s">
        <v>285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</row>
    <row r="86" spans="1:124" s="11" customFormat="1" ht="20.100000000000001" customHeight="1" x14ac:dyDescent="0.2">
      <c r="A86" s="41"/>
      <c r="B86" s="52" t="s">
        <v>388</v>
      </c>
      <c r="C86" s="54" t="s">
        <v>59</v>
      </c>
      <c r="D86" s="53" t="s">
        <v>32</v>
      </c>
      <c r="E86" s="65" t="s">
        <v>280</v>
      </c>
      <c r="F86" s="67" t="s">
        <v>280</v>
      </c>
      <c r="G86" s="67" t="s">
        <v>285</v>
      </c>
      <c r="H86" s="67" t="s">
        <v>280</v>
      </c>
      <c r="I86" s="67" t="s">
        <v>280</v>
      </c>
      <c r="J86" s="67" t="s">
        <v>285</v>
      </c>
      <c r="K86" s="66" t="s">
        <v>280</v>
      </c>
      <c r="L86" s="67" t="s">
        <v>280</v>
      </c>
      <c r="M86" s="67" t="s">
        <v>285</v>
      </c>
      <c r="N86" s="365" t="s">
        <v>280</v>
      </c>
      <c r="O86"/>
      <c r="P86"/>
      <c r="Q86" s="52" t="s">
        <v>388</v>
      </c>
      <c r="R86" s="54" t="s">
        <v>59</v>
      </c>
      <c r="S86" s="53" t="s">
        <v>32</v>
      </c>
      <c r="T86" s="67" t="s">
        <v>285</v>
      </c>
      <c r="U86" s="67" t="s">
        <v>280</v>
      </c>
      <c r="V86" s="67" t="s">
        <v>285</v>
      </c>
      <c r="W86" s="67" t="s">
        <v>280</v>
      </c>
      <c r="X86" s="67" t="s">
        <v>280</v>
      </c>
      <c r="Y86" s="67" t="s">
        <v>285</v>
      </c>
      <c r="Z86" s="67" t="s">
        <v>280</v>
      </c>
      <c r="AA86" s="68" t="s">
        <v>280</v>
      </c>
      <c r="AB86" s="365" t="s">
        <v>285</v>
      </c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 s="11" customFormat="1" ht="20.100000000000001" customHeight="1" x14ac:dyDescent="0.2">
      <c r="A87" s="41"/>
      <c r="B87" s="52" t="s">
        <v>389</v>
      </c>
      <c r="C87" s="54" t="s">
        <v>390</v>
      </c>
      <c r="D87" s="53" t="s">
        <v>2</v>
      </c>
      <c r="E87" s="65" t="s">
        <v>280</v>
      </c>
      <c r="F87" s="67" t="s">
        <v>291</v>
      </c>
      <c r="G87" s="67" t="s">
        <v>280</v>
      </c>
      <c r="H87" s="67" t="s">
        <v>292</v>
      </c>
      <c r="I87" s="67" t="s">
        <v>280</v>
      </c>
      <c r="J87" s="67" t="s">
        <v>292</v>
      </c>
      <c r="K87" s="67" t="s">
        <v>280</v>
      </c>
      <c r="L87" s="67" t="s">
        <v>292</v>
      </c>
      <c r="M87" s="67" t="s">
        <v>280</v>
      </c>
      <c r="N87" s="365" t="s">
        <v>292</v>
      </c>
      <c r="O87"/>
      <c r="P87"/>
      <c r="Q87" s="52" t="s">
        <v>389</v>
      </c>
      <c r="R87" s="54" t="s">
        <v>390</v>
      </c>
      <c r="S87" s="53" t="s">
        <v>2</v>
      </c>
      <c r="T87" s="67" t="s">
        <v>280</v>
      </c>
      <c r="U87" s="67" t="s">
        <v>280</v>
      </c>
      <c r="V87" s="67" t="s">
        <v>291</v>
      </c>
      <c r="W87" s="67" t="s">
        <v>280</v>
      </c>
      <c r="X87" s="67" t="s">
        <v>292</v>
      </c>
      <c r="Y87" s="67" t="s">
        <v>291</v>
      </c>
      <c r="Z87" s="67" t="s">
        <v>280</v>
      </c>
      <c r="AA87" s="68" t="s">
        <v>280</v>
      </c>
      <c r="AB87" s="365" t="s">
        <v>292</v>
      </c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5" customFormat="1" ht="20.100000000000001" customHeight="1" x14ac:dyDescent="0.2">
      <c r="A88" s="41"/>
      <c r="B88" s="77" t="s">
        <v>391</v>
      </c>
      <c r="C88" s="78" t="s">
        <v>59</v>
      </c>
      <c r="D88" s="350" t="s">
        <v>154</v>
      </c>
      <c r="E88" s="80" t="s">
        <v>280</v>
      </c>
      <c r="F88" s="85" t="s">
        <v>285</v>
      </c>
      <c r="G88" s="85" t="s">
        <v>280</v>
      </c>
      <c r="H88" s="85" t="s">
        <v>280</v>
      </c>
      <c r="I88" s="85" t="s">
        <v>285</v>
      </c>
      <c r="J88" s="98" t="s">
        <v>280</v>
      </c>
      <c r="K88" s="85" t="s">
        <v>285</v>
      </c>
      <c r="L88" s="85" t="s">
        <v>280</v>
      </c>
      <c r="M88" s="85" t="s">
        <v>285</v>
      </c>
      <c r="N88" s="371" t="s">
        <v>280</v>
      </c>
      <c r="O88"/>
      <c r="P88"/>
      <c r="Q88" s="77" t="s">
        <v>391</v>
      </c>
      <c r="R88" s="78" t="s">
        <v>59</v>
      </c>
      <c r="S88" s="79" t="s">
        <v>154</v>
      </c>
      <c r="T88" s="85" t="s">
        <v>285</v>
      </c>
      <c r="U88" s="85" t="s">
        <v>280</v>
      </c>
      <c r="V88" s="85" t="s">
        <v>285</v>
      </c>
      <c r="W88" s="85" t="s">
        <v>280</v>
      </c>
      <c r="X88" s="98" t="s">
        <v>280</v>
      </c>
      <c r="Y88" s="85" t="s">
        <v>285</v>
      </c>
      <c r="Z88" s="85" t="s">
        <v>280</v>
      </c>
      <c r="AA88" s="86" t="s">
        <v>280</v>
      </c>
      <c r="AB88" s="374" t="s">
        <v>280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 s="11" customFormat="1" ht="20.100000000000001" customHeight="1" x14ac:dyDescent="0.2">
      <c r="A89" s="41"/>
      <c r="B89" s="52" t="s">
        <v>392</v>
      </c>
      <c r="C89" s="54" t="s">
        <v>393</v>
      </c>
      <c r="D89" s="57" t="s">
        <v>162</v>
      </c>
      <c r="E89" s="65" t="s">
        <v>280</v>
      </c>
      <c r="F89" s="67" t="s">
        <v>285</v>
      </c>
      <c r="G89" s="66" t="s">
        <v>280</v>
      </c>
      <c r="H89" s="67" t="s">
        <v>283</v>
      </c>
      <c r="I89" s="67" t="s">
        <v>280</v>
      </c>
      <c r="J89" s="66" t="s">
        <v>280</v>
      </c>
      <c r="K89" s="67" t="s">
        <v>280</v>
      </c>
      <c r="L89" s="67" t="s">
        <v>285</v>
      </c>
      <c r="M89" s="66" t="s">
        <v>280</v>
      </c>
      <c r="N89" s="369" t="s">
        <v>280</v>
      </c>
      <c r="O89"/>
      <c r="P89"/>
      <c r="Q89" s="52" t="s">
        <v>392</v>
      </c>
      <c r="R89" s="54" t="s">
        <v>393</v>
      </c>
      <c r="S89" s="53" t="s">
        <v>162</v>
      </c>
      <c r="T89" s="67" t="s">
        <v>285</v>
      </c>
      <c r="U89" s="66" t="s">
        <v>280</v>
      </c>
      <c r="V89" s="67" t="s">
        <v>283</v>
      </c>
      <c r="W89" s="67" t="s">
        <v>280</v>
      </c>
      <c r="X89" s="67" t="s">
        <v>285</v>
      </c>
      <c r="Y89" s="67" t="s">
        <v>280</v>
      </c>
      <c r="Z89" s="67" t="s">
        <v>280</v>
      </c>
      <c r="AA89" s="68" t="s">
        <v>283</v>
      </c>
      <c r="AB89" s="369" t="s">
        <v>280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 s="11" customFormat="1" ht="20.100000000000001" customHeight="1" x14ac:dyDescent="0.2">
      <c r="A90" s="41"/>
      <c r="B90" s="52" t="s">
        <v>394</v>
      </c>
      <c r="C90" s="54" t="s">
        <v>59</v>
      </c>
      <c r="D90" s="57" t="s">
        <v>158</v>
      </c>
      <c r="E90" s="65" t="s">
        <v>280</v>
      </c>
      <c r="F90" s="67" t="s">
        <v>280</v>
      </c>
      <c r="G90" s="67" t="s">
        <v>285</v>
      </c>
      <c r="H90" s="67" t="s">
        <v>280</v>
      </c>
      <c r="I90" s="67" t="s">
        <v>285</v>
      </c>
      <c r="J90" s="66" t="s">
        <v>280</v>
      </c>
      <c r="K90" s="67" t="s">
        <v>285</v>
      </c>
      <c r="L90" s="67" t="s">
        <v>280</v>
      </c>
      <c r="M90" s="67" t="s">
        <v>285</v>
      </c>
      <c r="N90" s="365" t="s">
        <v>280</v>
      </c>
      <c r="O90"/>
      <c r="P90"/>
      <c r="Q90" s="52" t="s">
        <v>394</v>
      </c>
      <c r="R90" s="54" t="s">
        <v>59</v>
      </c>
      <c r="S90" s="53" t="s">
        <v>158</v>
      </c>
      <c r="T90" s="67" t="s">
        <v>280</v>
      </c>
      <c r="U90" s="67" t="s">
        <v>285</v>
      </c>
      <c r="V90" s="67" t="s">
        <v>280</v>
      </c>
      <c r="W90" s="67" t="s">
        <v>285</v>
      </c>
      <c r="X90" s="67" t="s">
        <v>280</v>
      </c>
      <c r="Y90" s="67" t="s">
        <v>285</v>
      </c>
      <c r="Z90" s="67" t="s">
        <v>280</v>
      </c>
      <c r="AA90" s="68" t="s">
        <v>280</v>
      </c>
      <c r="AB90" s="365" t="s">
        <v>280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 s="11" customFormat="1" ht="20.100000000000001" customHeight="1" x14ac:dyDescent="0.2">
      <c r="A91" s="41"/>
      <c r="B91" s="52" t="s">
        <v>395</v>
      </c>
      <c r="C91" s="54" t="s">
        <v>60</v>
      </c>
      <c r="D91" s="18" t="s">
        <v>74</v>
      </c>
      <c r="E91" s="65" t="s">
        <v>280</v>
      </c>
      <c r="F91" s="66" t="s">
        <v>280</v>
      </c>
      <c r="G91" s="67" t="s">
        <v>280</v>
      </c>
      <c r="H91" s="67" t="s">
        <v>283</v>
      </c>
      <c r="I91" s="67" t="s">
        <v>283</v>
      </c>
      <c r="J91" s="67" t="s">
        <v>280</v>
      </c>
      <c r="K91" s="67" t="s">
        <v>283</v>
      </c>
      <c r="L91" s="66" t="s">
        <v>280</v>
      </c>
      <c r="M91" s="67" t="s">
        <v>283</v>
      </c>
      <c r="N91" s="369" t="s">
        <v>280</v>
      </c>
      <c r="O91"/>
      <c r="P91"/>
      <c r="Q91" s="52" t="s">
        <v>395</v>
      </c>
      <c r="R91" s="54" t="s">
        <v>60</v>
      </c>
      <c r="S91" s="18" t="s">
        <v>74</v>
      </c>
      <c r="T91" s="67" t="s">
        <v>283</v>
      </c>
      <c r="U91" s="66" t="s">
        <v>280</v>
      </c>
      <c r="V91" s="67" t="s">
        <v>283</v>
      </c>
      <c r="W91" s="67" t="s">
        <v>283</v>
      </c>
      <c r="X91" s="66" t="s">
        <v>280</v>
      </c>
      <c r="Y91" s="67" t="s">
        <v>283</v>
      </c>
      <c r="Z91" s="67" t="s">
        <v>280</v>
      </c>
      <c r="AA91" s="68" t="s">
        <v>283</v>
      </c>
      <c r="AB91" s="365" t="s">
        <v>283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</row>
    <row r="92" spans="1:124" s="5" customFormat="1" ht="20.100000000000001" customHeight="1" x14ac:dyDescent="0.2">
      <c r="A92" s="41"/>
      <c r="B92" s="52" t="s">
        <v>396</v>
      </c>
      <c r="C92" s="54" t="s">
        <v>294</v>
      </c>
      <c r="D92" s="57" t="s">
        <v>145</v>
      </c>
      <c r="E92" s="65" t="s">
        <v>295</v>
      </c>
      <c r="F92" s="67" t="s">
        <v>280</v>
      </c>
      <c r="G92" s="67" t="s">
        <v>295</v>
      </c>
      <c r="H92" s="67" t="s">
        <v>280</v>
      </c>
      <c r="I92" s="67" t="s">
        <v>295</v>
      </c>
      <c r="J92" s="67" t="s">
        <v>280</v>
      </c>
      <c r="K92" s="67" t="s">
        <v>280</v>
      </c>
      <c r="L92" s="67" t="s">
        <v>295</v>
      </c>
      <c r="M92" s="67" t="s">
        <v>280</v>
      </c>
      <c r="N92" s="365" t="s">
        <v>295</v>
      </c>
      <c r="O92"/>
      <c r="P92"/>
      <c r="Q92" s="52" t="s">
        <v>396</v>
      </c>
      <c r="R92" s="54" t="s">
        <v>294</v>
      </c>
      <c r="S92" s="53" t="s">
        <v>145</v>
      </c>
      <c r="T92" s="67" t="s">
        <v>280</v>
      </c>
      <c r="U92" s="67" t="s">
        <v>295</v>
      </c>
      <c r="V92" s="67" t="s">
        <v>280</v>
      </c>
      <c r="W92" s="67" t="s">
        <v>295</v>
      </c>
      <c r="X92" s="67" t="s">
        <v>280</v>
      </c>
      <c r="Y92" s="67" t="s">
        <v>295</v>
      </c>
      <c r="Z92" s="67" t="s">
        <v>280</v>
      </c>
      <c r="AA92" s="68" t="s">
        <v>295</v>
      </c>
      <c r="AB92" s="365" t="s">
        <v>280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</row>
    <row r="93" spans="1:124" s="11" customFormat="1" ht="20.100000000000001" customHeight="1" x14ac:dyDescent="0.2">
      <c r="A93" s="41"/>
      <c r="B93" s="62" t="s">
        <v>397</v>
      </c>
      <c r="C93" s="63" t="s">
        <v>279</v>
      </c>
      <c r="D93" s="25" t="s">
        <v>144</v>
      </c>
      <c r="E93" s="70" t="s">
        <v>280</v>
      </c>
      <c r="F93" s="71" t="s">
        <v>281</v>
      </c>
      <c r="G93" s="71" t="s">
        <v>280</v>
      </c>
      <c r="H93" s="71" t="s">
        <v>281</v>
      </c>
      <c r="I93" s="71" t="s">
        <v>280</v>
      </c>
      <c r="J93" s="71" t="s">
        <v>281</v>
      </c>
      <c r="K93" s="71" t="s">
        <v>280</v>
      </c>
      <c r="L93" s="71" t="s">
        <v>280</v>
      </c>
      <c r="M93" s="71" t="s">
        <v>280</v>
      </c>
      <c r="N93" s="366" t="s">
        <v>281</v>
      </c>
      <c r="O93"/>
      <c r="P93"/>
      <c r="Q93" s="62" t="s">
        <v>397</v>
      </c>
      <c r="R93" s="63" t="s">
        <v>279</v>
      </c>
      <c r="S93" s="74" t="s">
        <v>144</v>
      </c>
      <c r="T93" s="71" t="s">
        <v>280</v>
      </c>
      <c r="U93" s="71" t="s">
        <v>281</v>
      </c>
      <c r="V93" s="71" t="s">
        <v>280</v>
      </c>
      <c r="W93" s="71" t="s">
        <v>281</v>
      </c>
      <c r="X93" s="71" t="s">
        <v>280</v>
      </c>
      <c r="Y93" s="71" t="s">
        <v>281</v>
      </c>
      <c r="Z93" s="71" t="s">
        <v>280</v>
      </c>
      <c r="AA93" s="76" t="s">
        <v>280</v>
      </c>
      <c r="AB93" s="366" t="s">
        <v>281</v>
      </c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</row>
    <row r="94" spans="1:124" s="11" customFormat="1" ht="20.100000000000001" customHeight="1" x14ac:dyDescent="0.2">
      <c r="A94" s="41"/>
      <c r="B94" s="62" t="s">
        <v>398</v>
      </c>
      <c r="C94" s="63" t="s">
        <v>59</v>
      </c>
      <c r="D94" s="25" t="s">
        <v>138</v>
      </c>
      <c r="E94" s="70" t="s">
        <v>280</v>
      </c>
      <c r="F94" s="87" t="s">
        <v>280</v>
      </c>
      <c r="G94" s="71" t="s">
        <v>280</v>
      </c>
      <c r="H94" s="71" t="s">
        <v>285</v>
      </c>
      <c r="I94" s="71" t="s">
        <v>280</v>
      </c>
      <c r="J94" s="71" t="s">
        <v>285</v>
      </c>
      <c r="K94" s="71" t="s">
        <v>280</v>
      </c>
      <c r="L94" s="71" t="s">
        <v>280</v>
      </c>
      <c r="M94" s="71" t="s">
        <v>285</v>
      </c>
      <c r="N94" s="366" t="s">
        <v>280</v>
      </c>
      <c r="O94"/>
      <c r="P94"/>
      <c r="Q94" s="62" t="s">
        <v>398</v>
      </c>
      <c r="R94" s="63" t="s">
        <v>59</v>
      </c>
      <c r="S94" s="74" t="s">
        <v>138</v>
      </c>
      <c r="T94" s="87" t="s">
        <v>280</v>
      </c>
      <c r="U94" s="87" t="s">
        <v>280</v>
      </c>
      <c r="V94" s="71" t="s">
        <v>280</v>
      </c>
      <c r="W94" s="71" t="s">
        <v>285</v>
      </c>
      <c r="X94" s="71" t="s">
        <v>280</v>
      </c>
      <c r="Y94" s="71" t="s">
        <v>285</v>
      </c>
      <c r="Z94" s="71" t="s">
        <v>280</v>
      </c>
      <c r="AA94" s="76" t="s">
        <v>285</v>
      </c>
      <c r="AB94" s="366" t="s">
        <v>280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</row>
    <row r="95" spans="1:124" s="11" customFormat="1" ht="20.100000000000001" customHeight="1" x14ac:dyDescent="0.2">
      <c r="A95" s="41"/>
      <c r="B95" s="62" t="s">
        <v>399</v>
      </c>
      <c r="C95" s="63" t="s">
        <v>59</v>
      </c>
      <c r="D95" s="25" t="s">
        <v>137</v>
      </c>
      <c r="E95" s="70" t="s">
        <v>280</v>
      </c>
      <c r="F95" s="87" t="s">
        <v>280</v>
      </c>
      <c r="G95" s="71" t="s">
        <v>280</v>
      </c>
      <c r="H95" s="71" t="s">
        <v>285</v>
      </c>
      <c r="I95" s="71" t="s">
        <v>280</v>
      </c>
      <c r="J95" s="71" t="s">
        <v>298</v>
      </c>
      <c r="K95" s="71" t="s">
        <v>280</v>
      </c>
      <c r="L95" s="71" t="s">
        <v>280</v>
      </c>
      <c r="M95" s="71" t="s">
        <v>285</v>
      </c>
      <c r="N95" s="366" t="s">
        <v>280</v>
      </c>
      <c r="O95"/>
      <c r="P95"/>
      <c r="Q95" s="62" t="s">
        <v>399</v>
      </c>
      <c r="R95" s="63" t="s">
        <v>59</v>
      </c>
      <c r="S95" s="74" t="s">
        <v>137</v>
      </c>
      <c r="T95" s="87" t="s">
        <v>280</v>
      </c>
      <c r="U95" s="87" t="s">
        <v>280</v>
      </c>
      <c r="V95" s="71" t="s">
        <v>280</v>
      </c>
      <c r="W95" s="71" t="s">
        <v>298</v>
      </c>
      <c r="X95" s="71" t="s">
        <v>280</v>
      </c>
      <c r="Y95" s="71" t="s">
        <v>285</v>
      </c>
      <c r="Z95" s="71" t="s">
        <v>280</v>
      </c>
      <c r="AA95" s="76" t="s">
        <v>280</v>
      </c>
      <c r="AB95" s="366" t="s">
        <v>280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</row>
    <row r="96" spans="1:124" s="11" customFormat="1" ht="20.100000000000001" customHeight="1" x14ac:dyDescent="0.2">
      <c r="A96" s="41"/>
      <c r="B96" s="62" t="s">
        <v>362</v>
      </c>
      <c r="C96" s="63" t="s">
        <v>294</v>
      </c>
      <c r="D96" s="25" t="s">
        <v>21</v>
      </c>
      <c r="E96" s="70" t="s">
        <v>295</v>
      </c>
      <c r="F96" s="71" t="s">
        <v>280</v>
      </c>
      <c r="G96" s="71" t="s">
        <v>295</v>
      </c>
      <c r="H96" s="71" t="s">
        <v>280</v>
      </c>
      <c r="I96" s="71" t="s">
        <v>295</v>
      </c>
      <c r="J96" s="71" t="s">
        <v>280</v>
      </c>
      <c r="K96" s="71" t="s">
        <v>295</v>
      </c>
      <c r="L96" s="71" t="s">
        <v>280</v>
      </c>
      <c r="M96" s="71" t="s">
        <v>295</v>
      </c>
      <c r="N96" s="366" t="s">
        <v>280</v>
      </c>
      <c r="O96"/>
      <c r="P96"/>
      <c r="Q96" s="62" t="s">
        <v>362</v>
      </c>
      <c r="R96" s="63" t="s">
        <v>294</v>
      </c>
      <c r="S96" s="74" t="s">
        <v>21</v>
      </c>
      <c r="T96" s="71" t="s">
        <v>295</v>
      </c>
      <c r="U96" s="71" t="s">
        <v>280</v>
      </c>
      <c r="V96" s="71" t="s">
        <v>295</v>
      </c>
      <c r="W96" s="71" t="s">
        <v>280</v>
      </c>
      <c r="X96" s="71" t="s">
        <v>295</v>
      </c>
      <c r="Y96" s="71" t="s">
        <v>280</v>
      </c>
      <c r="Z96" s="71" t="s">
        <v>295</v>
      </c>
      <c r="AA96" s="76" t="s">
        <v>280</v>
      </c>
      <c r="AB96" s="366" t="s">
        <v>295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</row>
    <row r="97" spans="1:125" s="11" customFormat="1" ht="25.5" customHeight="1" x14ac:dyDescent="0.2">
      <c r="A97" s="41"/>
      <c r="B97" s="62" t="s">
        <v>400</v>
      </c>
      <c r="C97" s="63" t="s">
        <v>58</v>
      </c>
      <c r="D97" s="3" t="s">
        <v>41</v>
      </c>
      <c r="E97" s="70" t="s">
        <v>280</v>
      </c>
      <c r="F97" s="71" t="s">
        <v>327</v>
      </c>
      <c r="G97" s="71" t="s">
        <v>280</v>
      </c>
      <c r="H97" s="71" t="s">
        <v>319</v>
      </c>
      <c r="I97" s="71" t="s">
        <v>280</v>
      </c>
      <c r="J97" s="71" t="s">
        <v>319</v>
      </c>
      <c r="K97" s="71" t="s">
        <v>280</v>
      </c>
      <c r="L97" s="71" t="s">
        <v>319</v>
      </c>
      <c r="M97" s="71" t="s">
        <v>280</v>
      </c>
      <c r="N97" s="366" t="s">
        <v>327</v>
      </c>
      <c r="O97"/>
      <c r="P97"/>
      <c r="Q97" s="62" t="s">
        <v>400</v>
      </c>
      <c r="R97" s="63" t="s">
        <v>58</v>
      </c>
      <c r="S97" s="74" t="s">
        <v>41</v>
      </c>
      <c r="T97" s="71" t="s">
        <v>280</v>
      </c>
      <c r="U97" s="71" t="s">
        <v>319</v>
      </c>
      <c r="V97" s="71" t="s">
        <v>280</v>
      </c>
      <c r="W97" s="71" t="s">
        <v>319</v>
      </c>
      <c r="X97" s="71" t="s">
        <v>280</v>
      </c>
      <c r="Y97" s="71" t="s">
        <v>319</v>
      </c>
      <c r="Z97" s="71" t="s">
        <v>280</v>
      </c>
      <c r="AA97" s="76" t="s">
        <v>280</v>
      </c>
      <c r="AB97" s="366" t="s">
        <v>327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</row>
    <row r="98" spans="1:125" s="11" customFormat="1" ht="20.100000000000001" customHeight="1" x14ac:dyDescent="0.2">
      <c r="A98" s="41"/>
      <c r="B98" s="62" t="s">
        <v>401</v>
      </c>
      <c r="C98" s="63" t="s">
        <v>279</v>
      </c>
      <c r="D98" s="25" t="s">
        <v>78</v>
      </c>
      <c r="E98" s="70" t="s">
        <v>281</v>
      </c>
      <c r="F98" s="71" t="s">
        <v>280</v>
      </c>
      <c r="G98" s="71" t="s">
        <v>280</v>
      </c>
      <c r="H98" s="71" t="s">
        <v>281</v>
      </c>
      <c r="I98" s="71" t="s">
        <v>280</v>
      </c>
      <c r="J98" s="71" t="s">
        <v>281</v>
      </c>
      <c r="K98" s="71" t="s">
        <v>280</v>
      </c>
      <c r="L98" s="71" t="s">
        <v>281</v>
      </c>
      <c r="M98" s="71" t="s">
        <v>280</v>
      </c>
      <c r="N98" s="366" t="s">
        <v>281</v>
      </c>
      <c r="O98"/>
      <c r="P98"/>
      <c r="Q98" s="62" t="s">
        <v>401</v>
      </c>
      <c r="R98" s="63" t="s">
        <v>279</v>
      </c>
      <c r="S98" s="74" t="s">
        <v>78</v>
      </c>
      <c r="T98" s="71" t="s">
        <v>280</v>
      </c>
      <c r="U98" s="71" t="s">
        <v>281</v>
      </c>
      <c r="V98" s="71" t="s">
        <v>280</v>
      </c>
      <c r="W98" s="71" t="s">
        <v>280</v>
      </c>
      <c r="X98" s="71" t="s">
        <v>281</v>
      </c>
      <c r="Y98" s="71" t="s">
        <v>280</v>
      </c>
      <c r="Z98" s="71" t="s">
        <v>280</v>
      </c>
      <c r="AA98" s="76" t="s">
        <v>280</v>
      </c>
      <c r="AB98" s="366" t="s">
        <v>281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</row>
    <row r="99" spans="1:125" s="11" customFormat="1" ht="20.100000000000001" customHeight="1" x14ac:dyDescent="0.2">
      <c r="A99" s="41"/>
      <c r="B99" s="62" t="s">
        <v>402</v>
      </c>
      <c r="C99" s="63" t="s">
        <v>58</v>
      </c>
      <c r="D99" s="25" t="s">
        <v>87</v>
      </c>
      <c r="E99" s="70" t="s">
        <v>319</v>
      </c>
      <c r="F99" s="71" t="s">
        <v>280</v>
      </c>
      <c r="G99" s="71" t="s">
        <v>319</v>
      </c>
      <c r="H99" s="71" t="s">
        <v>280</v>
      </c>
      <c r="I99" s="71" t="s">
        <v>319</v>
      </c>
      <c r="J99" s="87" t="s">
        <v>280</v>
      </c>
      <c r="K99" s="87" t="s">
        <v>280</v>
      </c>
      <c r="L99" s="71" t="s">
        <v>280</v>
      </c>
      <c r="M99" s="71" t="s">
        <v>319</v>
      </c>
      <c r="N99" s="366" t="s">
        <v>280</v>
      </c>
      <c r="O99"/>
      <c r="P99"/>
      <c r="Q99" s="62" t="s">
        <v>402</v>
      </c>
      <c r="R99" s="63" t="s">
        <v>58</v>
      </c>
      <c r="S99" s="74" t="s">
        <v>87</v>
      </c>
      <c r="T99" s="71" t="s">
        <v>319</v>
      </c>
      <c r="U99" s="71" t="s">
        <v>280</v>
      </c>
      <c r="V99" s="71" t="s">
        <v>319</v>
      </c>
      <c r="W99" s="71" t="s">
        <v>280</v>
      </c>
      <c r="X99" s="71" t="s">
        <v>280</v>
      </c>
      <c r="Y99" s="71" t="s">
        <v>319</v>
      </c>
      <c r="Z99" s="71" t="s">
        <v>280</v>
      </c>
      <c r="AA99" s="76" t="s">
        <v>319</v>
      </c>
      <c r="AB99" s="366" t="s">
        <v>280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</row>
    <row r="100" spans="1:125" s="11" customFormat="1" ht="20.100000000000001" customHeight="1" x14ac:dyDescent="0.2">
      <c r="A100" s="41"/>
      <c r="B100" s="62" t="s">
        <v>403</v>
      </c>
      <c r="C100" s="63" t="s">
        <v>404</v>
      </c>
      <c r="D100" s="4" t="s">
        <v>117</v>
      </c>
      <c r="E100" s="70" t="s">
        <v>280</v>
      </c>
      <c r="F100" s="71" t="s">
        <v>319</v>
      </c>
      <c r="G100" s="87" t="s">
        <v>280</v>
      </c>
      <c r="H100" s="87" t="s">
        <v>280</v>
      </c>
      <c r="I100" s="87" t="s">
        <v>280</v>
      </c>
      <c r="J100" s="71" t="s">
        <v>280</v>
      </c>
      <c r="K100" s="71" t="s">
        <v>319</v>
      </c>
      <c r="L100" s="71" t="s">
        <v>280</v>
      </c>
      <c r="M100" s="71" t="s">
        <v>319</v>
      </c>
      <c r="N100" s="366" t="s">
        <v>280</v>
      </c>
      <c r="O100"/>
      <c r="P100"/>
      <c r="Q100" s="62" t="s">
        <v>403</v>
      </c>
      <c r="R100" s="63" t="s">
        <v>404</v>
      </c>
      <c r="S100" s="74" t="s">
        <v>117</v>
      </c>
      <c r="T100" s="71" t="s">
        <v>319</v>
      </c>
      <c r="U100" s="87" t="s">
        <v>280</v>
      </c>
      <c r="V100" s="71" t="s">
        <v>319</v>
      </c>
      <c r="W100" s="71" t="s">
        <v>280</v>
      </c>
      <c r="X100" s="71" t="s">
        <v>319</v>
      </c>
      <c r="Y100" s="71" t="s">
        <v>280</v>
      </c>
      <c r="Z100" s="71" t="s">
        <v>319</v>
      </c>
      <c r="AA100" s="76" t="s">
        <v>280</v>
      </c>
      <c r="AB100" s="366" t="s">
        <v>319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</row>
    <row r="101" spans="1:125" s="11" customFormat="1" ht="20.100000000000001" customHeight="1" x14ac:dyDescent="0.2">
      <c r="A101" s="41"/>
      <c r="B101" s="62" t="s">
        <v>405</v>
      </c>
      <c r="C101" s="63" t="s">
        <v>279</v>
      </c>
      <c r="D101" s="4" t="s">
        <v>118</v>
      </c>
      <c r="E101" s="70" t="s">
        <v>292</v>
      </c>
      <c r="F101" s="71" t="s">
        <v>280</v>
      </c>
      <c r="G101" s="71" t="s">
        <v>281</v>
      </c>
      <c r="H101" s="71" t="s">
        <v>280</v>
      </c>
      <c r="I101" s="71" t="s">
        <v>281</v>
      </c>
      <c r="J101" s="87" t="s">
        <v>280</v>
      </c>
      <c r="K101" s="71" t="s">
        <v>280</v>
      </c>
      <c r="L101" s="71" t="s">
        <v>281</v>
      </c>
      <c r="M101" s="71" t="s">
        <v>280</v>
      </c>
      <c r="N101" s="366" t="s">
        <v>280</v>
      </c>
      <c r="O101"/>
      <c r="P101"/>
      <c r="Q101" s="62" t="s">
        <v>405</v>
      </c>
      <c r="R101" s="63" t="s">
        <v>279</v>
      </c>
      <c r="S101" s="74" t="s">
        <v>118</v>
      </c>
      <c r="T101" s="71" t="s">
        <v>280</v>
      </c>
      <c r="U101" s="71" t="s">
        <v>281</v>
      </c>
      <c r="V101" s="71" t="s">
        <v>280</v>
      </c>
      <c r="W101" s="71" t="s">
        <v>281</v>
      </c>
      <c r="X101" s="71" t="s">
        <v>280</v>
      </c>
      <c r="Y101" s="71" t="s">
        <v>280</v>
      </c>
      <c r="Z101" s="71" t="s">
        <v>281</v>
      </c>
      <c r="AA101" s="94" t="s">
        <v>280</v>
      </c>
      <c r="AB101" s="366" t="s">
        <v>281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</row>
    <row r="102" spans="1:125" s="11" customFormat="1" ht="20.100000000000001" customHeight="1" x14ac:dyDescent="0.2">
      <c r="A102" s="41"/>
      <c r="B102" s="62" t="s">
        <v>406</v>
      </c>
      <c r="C102" s="63" t="s">
        <v>59</v>
      </c>
      <c r="D102" s="25" t="s">
        <v>130</v>
      </c>
      <c r="E102" s="70" t="s">
        <v>280</v>
      </c>
      <c r="F102" s="71" t="s">
        <v>285</v>
      </c>
      <c r="G102" s="71" t="s">
        <v>280</v>
      </c>
      <c r="H102" s="71" t="s">
        <v>285</v>
      </c>
      <c r="I102" s="71" t="s">
        <v>280</v>
      </c>
      <c r="J102" s="71" t="s">
        <v>280</v>
      </c>
      <c r="K102" s="71" t="s">
        <v>285</v>
      </c>
      <c r="L102" s="71" t="s">
        <v>280</v>
      </c>
      <c r="M102" s="71" t="s">
        <v>280</v>
      </c>
      <c r="N102" s="366" t="s">
        <v>285</v>
      </c>
      <c r="O102"/>
      <c r="P102"/>
      <c r="Q102" s="62" t="s">
        <v>406</v>
      </c>
      <c r="R102" s="63" t="s">
        <v>59</v>
      </c>
      <c r="S102" s="74" t="s">
        <v>130</v>
      </c>
      <c r="T102" s="71" t="s">
        <v>280</v>
      </c>
      <c r="U102" s="71" t="s">
        <v>285</v>
      </c>
      <c r="V102" s="71" t="s">
        <v>280</v>
      </c>
      <c r="W102" s="71" t="s">
        <v>280</v>
      </c>
      <c r="X102" s="71" t="s">
        <v>285</v>
      </c>
      <c r="Y102" s="71" t="s">
        <v>280</v>
      </c>
      <c r="Z102" s="71" t="s">
        <v>280</v>
      </c>
      <c r="AA102" s="76" t="s">
        <v>285</v>
      </c>
      <c r="AB102" s="366" t="s">
        <v>280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</row>
    <row r="103" spans="1:125" s="11" customFormat="1" ht="20.100000000000001" customHeight="1" x14ac:dyDescent="0.2">
      <c r="A103" s="41"/>
      <c r="B103" s="62" t="s">
        <v>406</v>
      </c>
      <c r="C103" s="63" t="s">
        <v>59</v>
      </c>
      <c r="D103" s="25" t="s">
        <v>129</v>
      </c>
      <c r="E103" s="70" t="s">
        <v>280</v>
      </c>
      <c r="F103" s="71" t="s">
        <v>285</v>
      </c>
      <c r="G103" s="71" t="s">
        <v>280</v>
      </c>
      <c r="H103" s="71" t="s">
        <v>285</v>
      </c>
      <c r="I103" s="71" t="s">
        <v>280</v>
      </c>
      <c r="J103" s="71" t="s">
        <v>280</v>
      </c>
      <c r="K103" s="71" t="s">
        <v>285</v>
      </c>
      <c r="L103" s="71" t="s">
        <v>280</v>
      </c>
      <c r="M103" s="71" t="s">
        <v>280</v>
      </c>
      <c r="N103" s="366" t="s">
        <v>285</v>
      </c>
      <c r="O103"/>
      <c r="P103"/>
      <c r="Q103" s="62" t="s">
        <v>406</v>
      </c>
      <c r="R103" s="63" t="s">
        <v>59</v>
      </c>
      <c r="S103" s="74" t="s">
        <v>129</v>
      </c>
      <c r="T103" s="71" t="s">
        <v>280</v>
      </c>
      <c r="U103" s="71" t="s">
        <v>285</v>
      </c>
      <c r="V103" s="71" t="s">
        <v>280</v>
      </c>
      <c r="W103" s="71" t="s">
        <v>280</v>
      </c>
      <c r="X103" s="71" t="s">
        <v>285</v>
      </c>
      <c r="Y103" s="71" t="s">
        <v>280</v>
      </c>
      <c r="Z103" s="71" t="s">
        <v>280</v>
      </c>
      <c r="AA103" s="76" t="s">
        <v>285</v>
      </c>
      <c r="AB103" s="366" t="s">
        <v>280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</row>
    <row r="104" spans="1:125" s="11" customFormat="1" ht="20.100000000000001" customHeight="1" x14ac:dyDescent="0.2">
      <c r="A104" s="41"/>
      <c r="B104" s="62" t="s">
        <v>407</v>
      </c>
      <c r="C104" s="63" t="s">
        <v>308</v>
      </c>
      <c r="D104" s="25" t="s">
        <v>83</v>
      </c>
      <c r="E104" s="70" t="s">
        <v>280</v>
      </c>
      <c r="F104" s="71" t="s">
        <v>292</v>
      </c>
      <c r="G104" s="71" t="s">
        <v>280</v>
      </c>
      <c r="H104" s="87" t="s">
        <v>280</v>
      </c>
      <c r="I104" s="71" t="s">
        <v>292</v>
      </c>
      <c r="J104" s="87" t="s">
        <v>280</v>
      </c>
      <c r="K104" s="71" t="s">
        <v>292</v>
      </c>
      <c r="L104" s="71" t="s">
        <v>280</v>
      </c>
      <c r="M104" s="87" t="s">
        <v>280</v>
      </c>
      <c r="N104" s="366" t="s">
        <v>292</v>
      </c>
      <c r="O104"/>
      <c r="P104"/>
      <c r="Q104" s="62" t="s">
        <v>407</v>
      </c>
      <c r="R104" s="63" t="s">
        <v>308</v>
      </c>
      <c r="S104" s="74" t="s">
        <v>83</v>
      </c>
      <c r="T104" s="71" t="s">
        <v>280</v>
      </c>
      <c r="U104" s="71" t="s">
        <v>292</v>
      </c>
      <c r="V104" s="87" t="s">
        <v>280</v>
      </c>
      <c r="W104" s="71" t="s">
        <v>292</v>
      </c>
      <c r="X104" s="87" t="s">
        <v>280</v>
      </c>
      <c r="Y104" s="87" t="s">
        <v>280</v>
      </c>
      <c r="Z104" s="71" t="s">
        <v>292</v>
      </c>
      <c r="AA104" s="76" t="s">
        <v>280</v>
      </c>
      <c r="AB104" s="366" t="s">
        <v>292</v>
      </c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</row>
    <row r="105" spans="1:125" s="11" customFormat="1" ht="20.100000000000001" customHeight="1" x14ac:dyDescent="0.2">
      <c r="A105" s="41"/>
      <c r="B105" s="62" t="s">
        <v>408</v>
      </c>
      <c r="C105" s="63" t="s">
        <v>60</v>
      </c>
      <c r="D105" s="4" t="s">
        <v>150</v>
      </c>
      <c r="E105" s="70" t="s">
        <v>280</v>
      </c>
      <c r="F105" s="71" t="s">
        <v>280</v>
      </c>
      <c r="G105" s="71" t="s">
        <v>283</v>
      </c>
      <c r="H105" s="87" t="s">
        <v>280</v>
      </c>
      <c r="I105" s="71" t="s">
        <v>280</v>
      </c>
      <c r="J105" s="87" t="s">
        <v>280</v>
      </c>
      <c r="K105" s="71" t="s">
        <v>283</v>
      </c>
      <c r="L105" s="71" t="s">
        <v>280</v>
      </c>
      <c r="M105" s="71" t="s">
        <v>283</v>
      </c>
      <c r="N105" s="372" t="s">
        <v>280</v>
      </c>
      <c r="O105"/>
      <c r="P105"/>
      <c r="Q105" s="62" t="s">
        <v>408</v>
      </c>
      <c r="R105" s="63" t="s">
        <v>60</v>
      </c>
      <c r="S105" s="74" t="s">
        <v>150</v>
      </c>
      <c r="T105" s="71" t="s">
        <v>280</v>
      </c>
      <c r="U105" s="71" t="s">
        <v>283</v>
      </c>
      <c r="V105" s="71" t="s">
        <v>280</v>
      </c>
      <c r="W105" s="71" t="s">
        <v>283</v>
      </c>
      <c r="X105" s="71" t="s">
        <v>280</v>
      </c>
      <c r="Y105" s="71" t="s">
        <v>283</v>
      </c>
      <c r="Z105" s="87" t="s">
        <v>280</v>
      </c>
      <c r="AA105" s="76" t="s">
        <v>280</v>
      </c>
      <c r="AB105" s="366" t="s">
        <v>283</v>
      </c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</row>
    <row r="106" spans="1:125" s="11" customFormat="1" ht="20.100000000000001" customHeight="1" x14ac:dyDescent="0.2">
      <c r="A106" s="41"/>
      <c r="B106" s="62" t="s">
        <v>409</v>
      </c>
      <c r="C106" s="63" t="s">
        <v>60</v>
      </c>
      <c r="D106" s="4" t="s">
        <v>160</v>
      </c>
      <c r="E106" s="70" t="s">
        <v>280</v>
      </c>
      <c r="F106" s="71" t="s">
        <v>283</v>
      </c>
      <c r="G106" s="71" t="s">
        <v>280</v>
      </c>
      <c r="H106" s="87" t="s">
        <v>280</v>
      </c>
      <c r="I106" s="71" t="s">
        <v>283</v>
      </c>
      <c r="J106" s="87" t="s">
        <v>280</v>
      </c>
      <c r="K106" s="71" t="s">
        <v>280</v>
      </c>
      <c r="L106" s="71" t="s">
        <v>283</v>
      </c>
      <c r="M106" s="71" t="s">
        <v>280</v>
      </c>
      <c r="N106" s="366" t="s">
        <v>280</v>
      </c>
      <c r="O106"/>
      <c r="P106"/>
      <c r="Q106" s="62" t="s">
        <v>409</v>
      </c>
      <c r="R106" s="63" t="s">
        <v>60</v>
      </c>
      <c r="S106" s="74" t="s">
        <v>160</v>
      </c>
      <c r="T106" s="71" t="s">
        <v>283</v>
      </c>
      <c r="U106" s="71" t="s">
        <v>280</v>
      </c>
      <c r="V106" s="71" t="s">
        <v>283</v>
      </c>
      <c r="W106" s="71" t="s">
        <v>280</v>
      </c>
      <c r="X106" s="71" t="s">
        <v>283</v>
      </c>
      <c r="Y106" s="71" t="s">
        <v>280</v>
      </c>
      <c r="Z106" s="87" t="s">
        <v>280</v>
      </c>
      <c r="AA106" s="76" t="s">
        <v>283</v>
      </c>
      <c r="AB106" s="366" t="s">
        <v>280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</row>
    <row r="107" spans="1:125" s="11" customFormat="1" ht="20.100000000000001" customHeight="1" x14ac:dyDescent="0.2">
      <c r="A107" s="41"/>
      <c r="B107" s="62" t="s">
        <v>410</v>
      </c>
      <c r="C107" s="63" t="s">
        <v>60</v>
      </c>
      <c r="D107" s="4" t="s">
        <v>159</v>
      </c>
      <c r="E107" s="70" t="s">
        <v>280</v>
      </c>
      <c r="F107" s="71" t="s">
        <v>283</v>
      </c>
      <c r="G107" s="71" t="s">
        <v>280</v>
      </c>
      <c r="H107" s="87" t="s">
        <v>280</v>
      </c>
      <c r="I107" s="71" t="s">
        <v>411</v>
      </c>
      <c r="J107" s="87" t="s">
        <v>280</v>
      </c>
      <c r="K107" s="71" t="s">
        <v>283</v>
      </c>
      <c r="L107" s="71" t="s">
        <v>280</v>
      </c>
      <c r="M107" s="71" t="s">
        <v>411</v>
      </c>
      <c r="N107" s="366" t="s">
        <v>280</v>
      </c>
      <c r="O107"/>
      <c r="P107"/>
      <c r="Q107" s="62" t="s">
        <v>410</v>
      </c>
      <c r="R107" s="63" t="s">
        <v>60</v>
      </c>
      <c r="S107" s="74" t="s">
        <v>159</v>
      </c>
      <c r="T107" s="71" t="s">
        <v>283</v>
      </c>
      <c r="U107" s="71" t="s">
        <v>280</v>
      </c>
      <c r="V107" s="71" t="s">
        <v>411</v>
      </c>
      <c r="W107" s="71" t="s">
        <v>283</v>
      </c>
      <c r="X107" s="71" t="s">
        <v>280</v>
      </c>
      <c r="Y107" s="71" t="s">
        <v>283</v>
      </c>
      <c r="Z107" s="87" t="s">
        <v>280</v>
      </c>
      <c r="AA107" s="76" t="s">
        <v>411</v>
      </c>
      <c r="AB107" s="366" t="s">
        <v>280</v>
      </c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</row>
    <row r="108" spans="1:125" s="11" customFormat="1" ht="20.100000000000001" customHeight="1" thickBot="1" x14ac:dyDescent="0.25">
      <c r="A108" s="41"/>
      <c r="B108" s="351" t="s">
        <v>412</v>
      </c>
      <c r="C108" s="352" t="s">
        <v>404</v>
      </c>
      <c r="D108" s="373" t="s">
        <v>82</v>
      </c>
      <c r="E108" s="354" t="s">
        <v>327</v>
      </c>
      <c r="F108" s="355" t="s">
        <v>319</v>
      </c>
      <c r="G108" s="355" t="s">
        <v>280</v>
      </c>
      <c r="H108" s="355" t="s">
        <v>319</v>
      </c>
      <c r="I108" s="355" t="s">
        <v>280</v>
      </c>
      <c r="J108" s="355" t="s">
        <v>319</v>
      </c>
      <c r="K108" s="355" t="s">
        <v>280</v>
      </c>
      <c r="L108" s="355" t="s">
        <v>319</v>
      </c>
      <c r="M108" s="355" t="s">
        <v>280</v>
      </c>
      <c r="N108" s="356" t="s">
        <v>283</v>
      </c>
      <c r="O108"/>
      <c r="P108"/>
      <c r="Q108" s="351" t="s">
        <v>412</v>
      </c>
      <c r="R108" s="352" t="s">
        <v>404</v>
      </c>
      <c r="S108" s="357" t="s">
        <v>82</v>
      </c>
      <c r="T108" s="355" t="s">
        <v>280</v>
      </c>
      <c r="U108" s="355" t="s">
        <v>327</v>
      </c>
      <c r="V108" s="355" t="s">
        <v>280</v>
      </c>
      <c r="W108" s="355" t="s">
        <v>319</v>
      </c>
      <c r="X108" s="355" t="s">
        <v>280</v>
      </c>
      <c r="Y108" s="355" t="s">
        <v>327</v>
      </c>
      <c r="Z108" s="375" t="s">
        <v>280</v>
      </c>
      <c r="AA108" s="376" t="s">
        <v>280</v>
      </c>
      <c r="AB108" s="356" t="s">
        <v>280</v>
      </c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</row>
    <row r="109" spans="1:125" s="3" customFormat="1" ht="15" customHeight="1" x14ac:dyDescent="0.2">
      <c r="A109" s="41"/>
      <c r="B109" s="23"/>
      <c r="C109" s="20"/>
      <c r="D109" s="38"/>
      <c r="E109" s="38"/>
      <c r="F109" s="38"/>
      <c r="G109" s="38"/>
      <c r="H109" s="38"/>
      <c r="I109" s="38"/>
      <c r="J109" s="38"/>
      <c r="K109" s="38"/>
      <c r="L109" s="38"/>
      <c r="M109" s="38" t="s">
        <v>280</v>
      </c>
      <c r="N109" s="38"/>
      <c r="O109"/>
      <c r="P109"/>
      <c r="Q109" s="23"/>
      <c r="R109" s="20"/>
      <c r="S109" s="22"/>
      <c r="T109" s="38" t="s">
        <v>280</v>
      </c>
      <c r="U109" s="23" t="s">
        <v>280</v>
      </c>
      <c r="V109" s="23"/>
      <c r="W109" s="23"/>
      <c r="X109" s="23"/>
      <c r="Y109" s="23"/>
      <c r="Z109" s="23"/>
      <c r="AA109" s="23"/>
      <c r="AB109" s="23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</row>
    <row r="110" spans="1:125" customFormat="1" ht="19.899999999999999" customHeight="1" thickBot="1" x14ac:dyDescent="0.25">
      <c r="C110" s="14"/>
      <c r="D110" s="4" t="s">
        <v>121</v>
      </c>
      <c r="E110" s="25"/>
      <c r="F110" s="25"/>
      <c r="G110" s="25"/>
      <c r="H110" s="25"/>
      <c r="I110" s="25"/>
      <c r="J110" s="25"/>
      <c r="K110" s="25"/>
      <c r="L110" s="25"/>
      <c r="M110" s="25"/>
      <c r="N110" s="25" t="s">
        <v>280</v>
      </c>
      <c r="O110" s="37"/>
      <c r="R110" s="14"/>
      <c r="S110" s="4" t="s">
        <v>121</v>
      </c>
      <c r="T110" s="25" t="s">
        <v>280</v>
      </c>
      <c r="U110" s="37" t="s">
        <v>280</v>
      </c>
      <c r="V110" s="37"/>
      <c r="W110" s="37"/>
      <c r="X110" s="37"/>
      <c r="Y110" s="37"/>
      <c r="Z110" s="37"/>
      <c r="AA110" s="37"/>
      <c r="AB110" s="37"/>
    </row>
    <row r="111" spans="1:125" customFormat="1" ht="17.100000000000001" customHeight="1" x14ac:dyDescent="0.2">
      <c r="B111" s="359" t="s">
        <v>413</v>
      </c>
      <c r="C111" s="360" t="s">
        <v>414</v>
      </c>
      <c r="D111" s="367" t="s">
        <v>107</v>
      </c>
      <c r="E111" s="368" t="s">
        <v>280</v>
      </c>
      <c r="F111" s="362" t="s">
        <v>280</v>
      </c>
      <c r="G111" s="362" t="s">
        <v>280</v>
      </c>
      <c r="H111" s="362" t="s">
        <v>280</v>
      </c>
      <c r="I111" s="362" t="s">
        <v>280</v>
      </c>
      <c r="J111" s="362" t="s">
        <v>280</v>
      </c>
      <c r="K111" s="362" t="s">
        <v>280</v>
      </c>
      <c r="L111" s="362" t="s">
        <v>280</v>
      </c>
      <c r="M111" s="362" t="s">
        <v>280</v>
      </c>
      <c r="N111" s="364" t="s">
        <v>280</v>
      </c>
      <c r="Q111" s="359" t="s">
        <v>413</v>
      </c>
      <c r="R111" s="360" t="s">
        <v>414</v>
      </c>
      <c r="S111" s="361" t="s">
        <v>107</v>
      </c>
      <c r="T111" s="362" t="s">
        <v>280</v>
      </c>
      <c r="U111" s="362" t="s">
        <v>280</v>
      </c>
      <c r="V111" s="362" t="s">
        <v>280</v>
      </c>
      <c r="W111" s="362" t="s">
        <v>280</v>
      </c>
      <c r="X111" s="362" t="s">
        <v>280</v>
      </c>
      <c r="Y111" s="362" t="s">
        <v>280</v>
      </c>
      <c r="Z111" s="362" t="s">
        <v>280</v>
      </c>
      <c r="AA111" s="363" t="s">
        <v>280</v>
      </c>
      <c r="AB111" s="364" t="s">
        <v>280</v>
      </c>
    </row>
    <row r="112" spans="1:125" customFormat="1" ht="17.100000000000001" customHeight="1" x14ac:dyDescent="0.2">
      <c r="B112" s="52" t="s">
        <v>415</v>
      </c>
      <c r="C112" s="54" t="s">
        <v>294</v>
      </c>
      <c r="D112" s="53" t="s">
        <v>85</v>
      </c>
      <c r="E112" s="65" t="s">
        <v>280</v>
      </c>
      <c r="F112" s="67" t="s">
        <v>280</v>
      </c>
      <c r="G112" s="67" t="s">
        <v>280</v>
      </c>
      <c r="H112" s="67" t="s">
        <v>280</v>
      </c>
      <c r="I112" s="67" t="s">
        <v>280</v>
      </c>
      <c r="J112" s="67" t="s">
        <v>280</v>
      </c>
      <c r="K112" s="67" t="s">
        <v>280</v>
      </c>
      <c r="L112" s="67" t="s">
        <v>280</v>
      </c>
      <c r="M112" s="67" t="s">
        <v>280</v>
      </c>
      <c r="N112" s="365" t="s">
        <v>280</v>
      </c>
      <c r="Q112" s="52" t="s">
        <v>415</v>
      </c>
      <c r="R112" s="54" t="s">
        <v>294</v>
      </c>
      <c r="S112" s="53" t="s">
        <v>85</v>
      </c>
      <c r="T112" s="67" t="s">
        <v>280</v>
      </c>
      <c r="U112" s="67" t="s">
        <v>280</v>
      </c>
      <c r="V112" s="67" t="s">
        <v>280</v>
      </c>
      <c r="W112" s="67" t="s">
        <v>280</v>
      </c>
      <c r="X112" s="67" t="s">
        <v>280</v>
      </c>
      <c r="Y112" s="67" t="s">
        <v>280</v>
      </c>
      <c r="Z112" s="67" t="s">
        <v>280</v>
      </c>
      <c r="AA112" s="68" t="s">
        <v>280</v>
      </c>
      <c r="AB112" s="365" t="s">
        <v>280</v>
      </c>
    </row>
    <row r="113" spans="2:28" customFormat="1" ht="17.100000000000001" customHeight="1" x14ac:dyDescent="0.2">
      <c r="B113" s="52" t="s">
        <v>416</v>
      </c>
      <c r="C113" s="54" t="s">
        <v>58</v>
      </c>
      <c r="D113" s="53" t="s">
        <v>17</v>
      </c>
      <c r="E113" s="65" t="s">
        <v>280</v>
      </c>
      <c r="F113" s="67" t="s">
        <v>280</v>
      </c>
      <c r="G113" s="67" t="s">
        <v>280</v>
      </c>
      <c r="H113" s="67" t="s">
        <v>280</v>
      </c>
      <c r="I113" s="67" t="s">
        <v>280</v>
      </c>
      <c r="J113" s="67" t="s">
        <v>280</v>
      </c>
      <c r="K113" s="67" t="s">
        <v>280</v>
      </c>
      <c r="L113" s="67" t="s">
        <v>280</v>
      </c>
      <c r="M113" s="67" t="s">
        <v>280</v>
      </c>
      <c r="N113" s="365" t="s">
        <v>280</v>
      </c>
      <c r="Q113" s="52" t="s">
        <v>416</v>
      </c>
      <c r="R113" s="54" t="s">
        <v>58</v>
      </c>
      <c r="S113" s="53" t="s">
        <v>17</v>
      </c>
      <c r="T113" s="67" t="s">
        <v>280</v>
      </c>
      <c r="U113" s="67" t="s">
        <v>280</v>
      </c>
      <c r="V113" s="67" t="s">
        <v>280</v>
      </c>
      <c r="W113" s="67" t="s">
        <v>280</v>
      </c>
      <c r="X113" s="67" t="s">
        <v>280</v>
      </c>
      <c r="Y113" s="67" t="s">
        <v>280</v>
      </c>
      <c r="Z113" s="67" t="s">
        <v>280</v>
      </c>
      <c r="AA113" s="68" t="s">
        <v>280</v>
      </c>
      <c r="AB113" s="365" t="s">
        <v>280</v>
      </c>
    </row>
    <row r="114" spans="2:28" customFormat="1" ht="17.100000000000001" customHeight="1" x14ac:dyDescent="0.2">
      <c r="B114" s="52" t="s">
        <v>417</v>
      </c>
      <c r="C114" s="54" t="s">
        <v>59</v>
      </c>
      <c r="D114" s="53" t="s">
        <v>23</v>
      </c>
      <c r="E114" s="65" t="s">
        <v>280</v>
      </c>
      <c r="F114" s="67" t="s">
        <v>280</v>
      </c>
      <c r="G114" s="67" t="s">
        <v>280</v>
      </c>
      <c r="H114" s="67" t="s">
        <v>280</v>
      </c>
      <c r="I114" s="67" t="s">
        <v>280</v>
      </c>
      <c r="J114" s="67" t="s">
        <v>280</v>
      </c>
      <c r="K114" s="67" t="s">
        <v>280</v>
      </c>
      <c r="L114" s="67" t="s">
        <v>280</v>
      </c>
      <c r="M114" s="67" t="s">
        <v>298</v>
      </c>
      <c r="N114" s="365" t="s">
        <v>280</v>
      </c>
      <c r="Q114" s="52" t="s">
        <v>417</v>
      </c>
      <c r="R114" s="54" t="s">
        <v>59</v>
      </c>
      <c r="S114" s="53" t="s">
        <v>23</v>
      </c>
      <c r="T114" s="67" t="s">
        <v>280</v>
      </c>
      <c r="U114" s="67" t="s">
        <v>280</v>
      </c>
      <c r="V114" s="67" t="s">
        <v>298</v>
      </c>
      <c r="W114" s="67" t="s">
        <v>280</v>
      </c>
      <c r="X114" s="67" t="s">
        <v>280</v>
      </c>
      <c r="Y114" s="67" t="s">
        <v>280</v>
      </c>
      <c r="Z114" s="67" t="s">
        <v>280</v>
      </c>
      <c r="AA114" s="68" t="s">
        <v>280</v>
      </c>
      <c r="AB114" s="365" t="s">
        <v>280</v>
      </c>
    </row>
    <row r="115" spans="2:28" customFormat="1" ht="17.100000000000001" customHeight="1" x14ac:dyDescent="0.2">
      <c r="B115" s="52" t="s">
        <v>418</v>
      </c>
      <c r="C115" s="54" t="s">
        <v>60</v>
      </c>
      <c r="D115" s="53" t="s">
        <v>119</v>
      </c>
      <c r="E115" s="65" t="s">
        <v>280</v>
      </c>
      <c r="F115" s="67" t="s">
        <v>280</v>
      </c>
      <c r="G115" s="67" t="s">
        <v>280</v>
      </c>
      <c r="H115" s="67" t="s">
        <v>280</v>
      </c>
      <c r="I115" s="67" t="s">
        <v>280</v>
      </c>
      <c r="J115" s="67" t="s">
        <v>280</v>
      </c>
      <c r="K115" s="67" t="s">
        <v>280</v>
      </c>
      <c r="L115" s="67" t="s">
        <v>280</v>
      </c>
      <c r="M115" s="67" t="s">
        <v>280</v>
      </c>
      <c r="N115" s="365" t="s">
        <v>280</v>
      </c>
      <c r="Q115" s="52" t="s">
        <v>418</v>
      </c>
      <c r="R115" s="54" t="s">
        <v>60</v>
      </c>
      <c r="S115" s="53" t="s">
        <v>119</v>
      </c>
      <c r="T115" s="67" t="s">
        <v>280</v>
      </c>
      <c r="U115" s="67" t="s">
        <v>280</v>
      </c>
      <c r="V115" s="67" t="s">
        <v>280</v>
      </c>
      <c r="W115" s="67" t="s">
        <v>280</v>
      </c>
      <c r="X115" s="67" t="s">
        <v>280</v>
      </c>
      <c r="Y115" s="67" t="s">
        <v>280</v>
      </c>
      <c r="Z115" s="67" t="s">
        <v>280</v>
      </c>
      <c r="AA115" s="68" t="s">
        <v>280</v>
      </c>
      <c r="AB115" s="365" t="s">
        <v>280</v>
      </c>
    </row>
    <row r="116" spans="2:28" customFormat="1" ht="17.100000000000001" customHeight="1" x14ac:dyDescent="0.2">
      <c r="B116" s="52" t="s">
        <v>419</v>
      </c>
      <c r="C116" s="54" t="s">
        <v>420</v>
      </c>
      <c r="D116" s="53" t="s">
        <v>99</v>
      </c>
      <c r="E116" s="65" t="s">
        <v>280</v>
      </c>
      <c r="F116" s="67" t="s">
        <v>280</v>
      </c>
      <c r="G116" s="67" t="s">
        <v>344</v>
      </c>
      <c r="H116" s="67" t="s">
        <v>280</v>
      </c>
      <c r="I116" s="67" t="s">
        <v>344</v>
      </c>
      <c r="J116" s="67" t="s">
        <v>280</v>
      </c>
      <c r="K116" s="67" t="s">
        <v>344</v>
      </c>
      <c r="L116" s="67" t="s">
        <v>280</v>
      </c>
      <c r="M116" s="67" t="s">
        <v>344</v>
      </c>
      <c r="N116" s="365" t="s">
        <v>280</v>
      </c>
      <c r="Q116" s="52" t="s">
        <v>419</v>
      </c>
      <c r="R116" s="54" t="s">
        <v>420</v>
      </c>
      <c r="S116" s="53" t="s">
        <v>99</v>
      </c>
      <c r="T116" s="67" t="s">
        <v>280</v>
      </c>
      <c r="U116" s="67" t="s">
        <v>344</v>
      </c>
      <c r="V116" s="67" t="s">
        <v>280</v>
      </c>
      <c r="W116" s="67" t="s">
        <v>280</v>
      </c>
      <c r="X116" s="67" t="s">
        <v>344</v>
      </c>
      <c r="Y116" s="67" t="s">
        <v>280</v>
      </c>
      <c r="Z116" s="67" t="s">
        <v>280</v>
      </c>
      <c r="AA116" s="68" t="s">
        <v>344</v>
      </c>
      <c r="AB116" s="365" t="s">
        <v>280</v>
      </c>
    </row>
    <row r="117" spans="2:28" customFormat="1" ht="17.100000000000001" customHeight="1" x14ac:dyDescent="0.2">
      <c r="B117" s="52" t="s">
        <v>421</v>
      </c>
      <c r="C117" s="54" t="s">
        <v>59</v>
      </c>
      <c r="D117" s="53" t="s">
        <v>79</v>
      </c>
      <c r="E117" s="65" t="s">
        <v>280</v>
      </c>
      <c r="F117" s="67" t="s">
        <v>280</v>
      </c>
      <c r="G117" s="67" t="s">
        <v>280</v>
      </c>
      <c r="H117" s="67" t="s">
        <v>280</v>
      </c>
      <c r="I117" s="67" t="s">
        <v>280</v>
      </c>
      <c r="J117" s="67" t="s">
        <v>280</v>
      </c>
      <c r="K117" s="67" t="s">
        <v>280</v>
      </c>
      <c r="L117" s="67" t="s">
        <v>280</v>
      </c>
      <c r="M117" s="67" t="s">
        <v>280</v>
      </c>
      <c r="N117" s="365" t="s">
        <v>280</v>
      </c>
      <c r="Q117" s="52" t="s">
        <v>421</v>
      </c>
      <c r="R117" s="54" t="s">
        <v>59</v>
      </c>
      <c r="S117" s="53" t="s">
        <v>79</v>
      </c>
      <c r="T117" s="67" t="s">
        <v>280</v>
      </c>
      <c r="U117" s="67" t="s">
        <v>280</v>
      </c>
      <c r="V117" s="67" t="s">
        <v>280</v>
      </c>
      <c r="W117" s="67" t="s">
        <v>280</v>
      </c>
      <c r="X117" s="67" t="s">
        <v>280</v>
      </c>
      <c r="Y117" s="67" t="s">
        <v>280</v>
      </c>
      <c r="Z117" s="67" t="s">
        <v>280</v>
      </c>
      <c r="AA117" s="68" t="s">
        <v>280</v>
      </c>
      <c r="AB117" s="365" t="s">
        <v>280</v>
      </c>
    </row>
    <row r="118" spans="2:28" customFormat="1" ht="17.100000000000001" customHeight="1" x14ac:dyDescent="0.2">
      <c r="B118" s="52" t="s">
        <v>422</v>
      </c>
      <c r="C118" s="54" t="s">
        <v>423</v>
      </c>
      <c r="D118" s="53" t="s">
        <v>5</v>
      </c>
      <c r="E118" s="65" t="s">
        <v>280</v>
      </c>
      <c r="F118" s="67" t="s">
        <v>280</v>
      </c>
      <c r="G118" s="67" t="s">
        <v>280</v>
      </c>
      <c r="H118" s="67" t="s">
        <v>280</v>
      </c>
      <c r="I118" s="67" t="s">
        <v>280</v>
      </c>
      <c r="J118" s="67" t="s">
        <v>280</v>
      </c>
      <c r="K118" s="67" t="s">
        <v>280</v>
      </c>
      <c r="L118" s="67" t="s">
        <v>280</v>
      </c>
      <c r="M118" s="67" t="s">
        <v>280</v>
      </c>
      <c r="N118" s="365" t="s">
        <v>280</v>
      </c>
      <c r="Q118" s="52" t="s">
        <v>422</v>
      </c>
      <c r="R118" s="54" t="s">
        <v>423</v>
      </c>
      <c r="S118" s="53" t="s">
        <v>5</v>
      </c>
      <c r="T118" s="67" t="s">
        <v>280</v>
      </c>
      <c r="U118" s="67" t="s">
        <v>280</v>
      </c>
      <c r="V118" s="67" t="s">
        <v>280</v>
      </c>
      <c r="W118" s="67" t="s">
        <v>280</v>
      </c>
      <c r="X118" s="67" t="s">
        <v>280</v>
      </c>
      <c r="Y118" s="67" t="s">
        <v>280</v>
      </c>
      <c r="Z118" s="67" t="s">
        <v>280</v>
      </c>
      <c r="AA118" s="68" t="s">
        <v>280</v>
      </c>
      <c r="AB118" s="365" t="s">
        <v>280</v>
      </c>
    </row>
    <row r="119" spans="2:28" customFormat="1" ht="17.100000000000001" customHeight="1" x14ac:dyDescent="0.2">
      <c r="B119" s="52" t="s">
        <v>424</v>
      </c>
      <c r="C119" s="54" t="s">
        <v>341</v>
      </c>
      <c r="D119" s="53" t="s">
        <v>46</v>
      </c>
      <c r="E119" s="65" t="s">
        <v>280</v>
      </c>
      <c r="F119" s="67" t="s">
        <v>327</v>
      </c>
      <c r="G119" s="67" t="s">
        <v>280</v>
      </c>
      <c r="H119" s="67" t="s">
        <v>327</v>
      </c>
      <c r="I119" s="67" t="s">
        <v>280</v>
      </c>
      <c r="J119" s="67" t="s">
        <v>280</v>
      </c>
      <c r="K119" s="67" t="s">
        <v>280</v>
      </c>
      <c r="L119" s="67" t="s">
        <v>280</v>
      </c>
      <c r="M119" s="67" t="s">
        <v>327</v>
      </c>
      <c r="N119" s="365" t="s">
        <v>280</v>
      </c>
      <c r="Q119" s="52" t="s">
        <v>424</v>
      </c>
      <c r="R119" s="54" t="s">
        <v>341</v>
      </c>
      <c r="S119" s="53" t="s">
        <v>46</v>
      </c>
      <c r="T119" s="67" t="s">
        <v>280</v>
      </c>
      <c r="U119" s="67" t="s">
        <v>280</v>
      </c>
      <c r="V119" s="67" t="s">
        <v>327</v>
      </c>
      <c r="W119" s="67" t="s">
        <v>280</v>
      </c>
      <c r="X119" s="67" t="s">
        <v>327</v>
      </c>
      <c r="Y119" s="67" t="s">
        <v>280</v>
      </c>
      <c r="Z119" s="67" t="s">
        <v>327</v>
      </c>
      <c r="AA119" s="68" t="s">
        <v>280</v>
      </c>
      <c r="AB119" s="365" t="s">
        <v>280</v>
      </c>
    </row>
    <row r="120" spans="2:28" customFormat="1" ht="17.100000000000001" customHeight="1" x14ac:dyDescent="0.2">
      <c r="B120" s="62" t="s">
        <v>425</v>
      </c>
      <c r="C120" s="63" t="s">
        <v>294</v>
      </c>
      <c r="D120" s="25" t="s">
        <v>34</v>
      </c>
      <c r="E120" s="70" t="s">
        <v>280</v>
      </c>
      <c r="F120" s="71" t="s">
        <v>280</v>
      </c>
      <c r="G120" s="71" t="s">
        <v>280</v>
      </c>
      <c r="H120" s="71" t="s">
        <v>280</v>
      </c>
      <c r="I120" s="71" t="s">
        <v>280</v>
      </c>
      <c r="J120" s="71" t="s">
        <v>280</v>
      </c>
      <c r="K120" s="71" t="s">
        <v>280</v>
      </c>
      <c r="L120" s="71" t="s">
        <v>280</v>
      </c>
      <c r="M120" s="71" t="s">
        <v>280</v>
      </c>
      <c r="N120" s="366" t="s">
        <v>280</v>
      </c>
      <c r="Q120" s="62" t="s">
        <v>425</v>
      </c>
      <c r="R120" s="63" t="s">
        <v>294</v>
      </c>
      <c r="S120" s="74" t="s">
        <v>34</v>
      </c>
      <c r="T120" s="71" t="s">
        <v>280</v>
      </c>
      <c r="U120" s="71" t="s">
        <v>280</v>
      </c>
      <c r="V120" s="71" t="s">
        <v>280</v>
      </c>
      <c r="W120" s="71" t="s">
        <v>280</v>
      </c>
      <c r="X120" s="71" t="s">
        <v>280</v>
      </c>
      <c r="Y120" s="71" t="s">
        <v>280</v>
      </c>
      <c r="Z120" s="71" t="s">
        <v>280</v>
      </c>
      <c r="AA120" s="76" t="s">
        <v>280</v>
      </c>
      <c r="AB120" s="366" t="s">
        <v>280</v>
      </c>
    </row>
    <row r="121" spans="2:28" customFormat="1" ht="17.100000000000001" customHeight="1" x14ac:dyDescent="0.2">
      <c r="B121" s="62" t="s">
        <v>425</v>
      </c>
      <c r="C121" s="63" t="s">
        <v>294</v>
      </c>
      <c r="D121" s="4" t="s">
        <v>35</v>
      </c>
      <c r="E121" s="70" t="s">
        <v>280</v>
      </c>
      <c r="F121" s="71" t="s">
        <v>280</v>
      </c>
      <c r="G121" s="71" t="s">
        <v>280</v>
      </c>
      <c r="H121" s="71" t="s">
        <v>280</v>
      </c>
      <c r="I121" s="71" t="s">
        <v>280</v>
      </c>
      <c r="J121" s="71" t="s">
        <v>280</v>
      </c>
      <c r="K121" s="71" t="s">
        <v>280</v>
      </c>
      <c r="L121" s="71" t="s">
        <v>280</v>
      </c>
      <c r="M121" s="71" t="s">
        <v>280</v>
      </c>
      <c r="N121" s="366" t="s">
        <v>280</v>
      </c>
      <c r="Q121" s="62" t="s">
        <v>425</v>
      </c>
      <c r="R121" s="63" t="s">
        <v>294</v>
      </c>
      <c r="S121" s="74" t="s">
        <v>35</v>
      </c>
      <c r="T121" s="71" t="s">
        <v>280</v>
      </c>
      <c r="U121" s="71" t="s">
        <v>280</v>
      </c>
      <c r="V121" s="71" t="s">
        <v>280</v>
      </c>
      <c r="W121" s="71" t="s">
        <v>280</v>
      </c>
      <c r="X121" s="71" t="s">
        <v>280</v>
      </c>
      <c r="Y121" s="71" t="s">
        <v>280</v>
      </c>
      <c r="Z121" s="71" t="s">
        <v>280</v>
      </c>
      <c r="AA121" s="76" t="s">
        <v>280</v>
      </c>
      <c r="AB121" s="366" t="s">
        <v>280</v>
      </c>
    </row>
    <row r="122" spans="2:28" customFormat="1" ht="17.100000000000001" customHeight="1" x14ac:dyDescent="0.2">
      <c r="B122" s="62" t="s">
        <v>426</v>
      </c>
      <c r="C122" s="63" t="s">
        <v>294</v>
      </c>
      <c r="D122" s="4" t="s">
        <v>146</v>
      </c>
      <c r="E122" s="70" t="s">
        <v>295</v>
      </c>
      <c r="F122" s="71" t="s">
        <v>280</v>
      </c>
      <c r="G122" s="71" t="s">
        <v>280</v>
      </c>
      <c r="H122" s="71" t="s">
        <v>280</v>
      </c>
      <c r="I122" s="71" t="s">
        <v>280</v>
      </c>
      <c r="J122" s="71" t="s">
        <v>280</v>
      </c>
      <c r="K122" s="71" t="s">
        <v>280</v>
      </c>
      <c r="L122" s="71" t="s">
        <v>280</v>
      </c>
      <c r="M122" s="71" t="s">
        <v>280</v>
      </c>
      <c r="N122" s="366" t="s">
        <v>280</v>
      </c>
      <c r="Q122" s="62" t="s">
        <v>426</v>
      </c>
      <c r="R122" s="63" t="s">
        <v>294</v>
      </c>
      <c r="S122" s="74" t="s">
        <v>146</v>
      </c>
      <c r="T122" s="71" t="s">
        <v>280</v>
      </c>
      <c r="U122" s="71" t="s">
        <v>280</v>
      </c>
      <c r="V122" s="71" t="s">
        <v>280</v>
      </c>
      <c r="W122" s="71" t="s">
        <v>280</v>
      </c>
      <c r="X122" s="71" t="s">
        <v>280</v>
      </c>
      <c r="Y122" s="71" t="s">
        <v>280</v>
      </c>
      <c r="Z122" s="71" t="s">
        <v>280</v>
      </c>
      <c r="AA122" s="76" t="s">
        <v>280</v>
      </c>
      <c r="AB122" s="366" t="s">
        <v>280</v>
      </c>
    </row>
    <row r="123" spans="2:28" customFormat="1" ht="17.100000000000001" customHeight="1" x14ac:dyDescent="0.2">
      <c r="B123" s="62" t="s">
        <v>427</v>
      </c>
      <c r="C123" s="63" t="s">
        <v>28</v>
      </c>
      <c r="D123" s="25" t="s">
        <v>81</v>
      </c>
      <c r="E123" s="70" t="s">
        <v>281</v>
      </c>
      <c r="F123" s="71" t="s">
        <v>280</v>
      </c>
      <c r="G123" s="71" t="s">
        <v>280</v>
      </c>
      <c r="H123" s="71" t="s">
        <v>280</v>
      </c>
      <c r="I123" s="71" t="s">
        <v>280</v>
      </c>
      <c r="J123" s="71" t="s">
        <v>280</v>
      </c>
      <c r="K123" s="71" t="s">
        <v>280</v>
      </c>
      <c r="L123" s="71" t="s">
        <v>280</v>
      </c>
      <c r="M123" s="71" t="s">
        <v>280</v>
      </c>
      <c r="N123" s="366" t="s">
        <v>280</v>
      </c>
      <c r="Q123" s="62" t="s">
        <v>427</v>
      </c>
      <c r="R123" s="63" t="s">
        <v>28</v>
      </c>
      <c r="S123" s="74" t="s">
        <v>81</v>
      </c>
      <c r="T123" s="71" t="s">
        <v>280</v>
      </c>
      <c r="U123" s="71" t="s">
        <v>280</v>
      </c>
      <c r="V123" s="71" t="s">
        <v>280</v>
      </c>
      <c r="W123" s="71" t="s">
        <v>280</v>
      </c>
      <c r="X123" s="71" t="s">
        <v>280</v>
      </c>
      <c r="Y123" s="71" t="s">
        <v>280</v>
      </c>
      <c r="Z123" s="71" t="s">
        <v>280</v>
      </c>
      <c r="AA123" s="76" t="s">
        <v>280</v>
      </c>
      <c r="AB123" s="366" t="s">
        <v>280</v>
      </c>
    </row>
    <row r="124" spans="2:28" customFormat="1" ht="17.100000000000001" customHeight="1" x14ac:dyDescent="0.2">
      <c r="B124" s="62" t="s">
        <v>428</v>
      </c>
      <c r="C124" s="63" t="s">
        <v>294</v>
      </c>
      <c r="D124" s="4" t="s">
        <v>114</v>
      </c>
      <c r="E124" s="70" t="s">
        <v>295</v>
      </c>
      <c r="F124" s="71" t="s">
        <v>280</v>
      </c>
      <c r="G124" s="71" t="s">
        <v>280</v>
      </c>
      <c r="H124" s="71" t="s">
        <v>280</v>
      </c>
      <c r="I124" s="71" t="s">
        <v>280</v>
      </c>
      <c r="J124" s="71" t="s">
        <v>280</v>
      </c>
      <c r="K124" s="71" t="s">
        <v>280</v>
      </c>
      <c r="L124" s="71" t="s">
        <v>280</v>
      </c>
      <c r="M124" s="71" t="s">
        <v>280</v>
      </c>
      <c r="N124" s="366" t="s">
        <v>280</v>
      </c>
      <c r="Q124" s="62" t="s">
        <v>428</v>
      </c>
      <c r="R124" s="63" t="s">
        <v>294</v>
      </c>
      <c r="S124" s="74" t="s">
        <v>114</v>
      </c>
      <c r="T124" s="71" t="s">
        <v>280</v>
      </c>
      <c r="U124" s="71" t="s">
        <v>280</v>
      </c>
      <c r="V124" s="71" t="s">
        <v>280</v>
      </c>
      <c r="W124" s="71" t="s">
        <v>280</v>
      </c>
      <c r="X124" s="71" t="s">
        <v>280</v>
      </c>
      <c r="Y124" s="71" t="s">
        <v>280</v>
      </c>
      <c r="Z124" s="71" t="s">
        <v>280</v>
      </c>
      <c r="AA124" s="76" t="s">
        <v>280</v>
      </c>
      <c r="AB124" s="366" t="s">
        <v>280</v>
      </c>
    </row>
    <row r="125" spans="2:28" customFormat="1" ht="17.100000000000001" customHeight="1" x14ac:dyDescent="0.2">
      <c r="B125" s="52" t="s">
        <v>322</v>
      </c>
      <c r="C125" s="54" t="s">
        <v>60</v>
      </c>
      <c r="D125" s="57" t="s">
        <v>103</v>
      </c>
      <c r="E125" s="65" t="s">
        <v>280</v>
      </c>
      <c r="F125" s="67" t="s">
        <v>280</v>
      </c>
      <c r="G125" s="67" t="s">
        <v>280</v>
      </c>
      <c r="H125" s="67" t="s">
        <v>280</v>
      </c>
      <c r="I125" s="67" t="s">
        <v>280</v>
      </c>
      <c r="J125" s="67" t="s">
        <v>280</v>
      </c>
      <c r="K125" s="67" t="s">
        <v>280</v>
      </c>
      <c r="L125" s="67" t="s">
        <v>280</v>
      </c>
      <c r="M125" s="67" t="s">
        <v>280</v>
      </c>
      <c r="N125" s="365" t="s">
        <v>280</v>
      </c>
      <c r="Q125" s="52" t="s">
        <v>322</v>
      </c>
      <c r="R125" s="54" t="s">
        <v>60</v>
      </c>
      <c r="S125" s="53" t="s">
        <v>103</v>
      </c>
      <c r="T125" s="67" t="s">
        <v>280</v>
      </c>
      <c r="U125" s="67" t="s">
        <v>280</v>
      </c>
      <c r="V125" s="67" t="s">
        <v>280</v>
      </c>
      <c r="W125" s="67" t="s">
        <v>280</v>
      </c>
      <c r="X125" s="67" t="s">
        <v>280</v>
      </c>
      <c r="Y125" s="67" t="s">
        <v>280</v>
      </c>
      <c r="Z125" s="67" t="s">
        <v>280</v>
      </c>
      <c r="AA125" s="68" t="s">
        <v>280</v>
      </c>
      <c r="AB125" s="365" t="s">
        <v>280</v>
      </c>
    </row>
    <row r="126" spans="2:28" customFormat="1" ht="17.100000000000001" customHeight="1" x14ac:dyDescent="0.2">
      <c r="B126" s="52" t="s">
        <v>429</v>
      </c>
      <c r="C126" s="54" t="s">
        <v>60</v>
      </c>
      <c r="D126" s="53" t="s">
        <v>66</v>
      </c>
      <c r="E126" s="65" t="s">
        <v>280</v>
      </c>
      <c r="F126" s="67" t="s">
        <v>344</v>
      </c>
      <c r="G126" s="67" t="s">
        <v>280</v>
      </c>
      <c r="H126" s="67" t="s">
        <v>344</v>
      </c>
      <c r="I126" s="67" t="s">
        <v>280</v>
      </c>
      <c r="J126" s="67" t="s">
        <v>280</v>
      </c>
      <c r="K126" s="67" t="s">
        <v>344</v>
      </c>
      <c r="L126" s="67" t="s">
        <v>280</v>
      </c>
      <c r="M126" s="67" t="s">
        <v>280</v>
      </c>
      <c r="N126" s="365" t="s">
        <v>344</v>
      </c>
      <c r="Q126" s="52" t="s">
        <v>429</v>
      </c>
      <c r="R126" s="54" t="s">
        <v>60</v>
      </c>
      <c r="S126" s="53" t="s">
        <v>66</v>
      </c>
      <c r="T126" s="67" t="s">
        <v>280</v>
      </c>
      <c r="U126" s="67" t="s">
        <v>280</v>
      </c>
      <c r="V126" s="67" t="s">
        <v>344</v>
      </c>
      <c r="W126" s="67" t="s">
        <v>280</v>
      </c>
      <c r="X126" s="67" t="s">
        <v>344</v>
      </c>
      <c r="Y126" s="67" t="s">
        <v>280</v>
      </c>
      <c r="Z126" s="67" t="s">
        <v>280</v>
      </c>
      <c r="AA126" s="68" t="s">
        <v>280</v>
      </c>
      <c r="AB126" s="365" t="s">
        <v>344</v>
      </c>
    </row>
    <row r="127" spans="2:28" customFormat="1" ht="17.100000000000001" customHeight="1" x14ac:dyDescent="0.2">
      <c r="B127" s="52" t="s">
        <v>430</v>
      </c>
      <c r="C127" s="54" t="s">
        <v>294</v>
      </c>
      <c r="D127" s="53" t="s">
        <v>36</v>
      </c>
      <c r="E127" s="65" t="s">
        <v>280</v>
      </c>
      <c r="F127" s="67" t="s">
        <v>280</v>
      </c>
      <c r="G127" s="67" t="s">
        <v>280</v>
      </c>
      <c r="H127" s="67" t="s">
        <v>280</v>
      </c>
      <c r="I127" s="67" t="s">
        <v>280</v>
      </c>
      <c r="J127" s="67" t="s">
        <v>280</v>
      </c>
      <c r="K127" s="67" t="s">
        <v>280</v>
      </c>
      <c r="L127" s="67" t="s">
        <v>280</v>
      </c>
      <c r="M127" s="67" t="s">
        <v>280</v>
      </c>
      <c r="N127" s="365" t="s">
        <v>280</v>
      </c>
      <c r="Q127" s="52" t="s">
        <v>430</v>
      </c>
      <c r="R127" s="54" t="s">
        <v>294</v>
      </c>
      <c r="S127" s="53" t="s">
        <v>36</v>
      </c>
      <c r="T127" s="67" t="s">
        <v>280</v>
      </c>
      <c r="U127" s="67" t="s">
        <v>280</v>
      </c>
      <c r="V127" s="67" t="s">
        <v>280</v>
      </c>
      <c r="W127" s="67" t="s">
        <v>280</v>
      </c>
      <c r="X127" s="67" t="s">
        <v>280</v>
      </c>
      <c r="Y127" s="67" t="s">
        <v>280</v>
      </c>
      <c r="Z127" s="67" t="s">
        <v>280</v>
      </c>
      <c r="AA127" s="68" t="s">
        <v>280</v>
      </c>
      <c r="AB127" s="365" t="s">
        <v>280</v>
      </c>
    </row>
    <row r="128" spans="2:28" customFormat="1" ht="17.100000000000001" customHeight="1" x14ac:dyDescent="0.2">
      <c r="B128" s="52" t="s">
        <v>431</v>
      </c>
      <c r="C128" s="54" t="s">
        <v>59</v>
      </c>
      <c r="D128" s="53" t="s">
        <v>90</v>
      </c>
      <c r="E128" s="65" t="s">
        <v>280</v>
      </c>
      <c r="F128" s="67" t="s">
        <v>280</v>
      </c>
      <c r="G128" s="67" t="s">
        <v>280</v>
      </c>
      <c r="H128" s="67" t="s">
        <v>280</v>
      </c>
      <c r="I128" s="67" t="s">
        <v>280</v>
      </c>
      <c r="J128" s="67" t="s">
        <v>280</v>
      </c>
      <c r="K128" s="67" t="s">
        <v>280</v>
      </c>
      <c r="L128" s="67" t="s">
        <v>280</v>
      </c>
      <c r="M128" s="67" t="s">
        <v>280</v>
      </c>
      <c r="N128" s="365" t="s">
        <v>280</v>
      </c>
      <c r="Q128" s="52" t="s">
        <v>431</v>
      </c>
      <c r="R128" s="54" t="s">
        <v>59</v>
      </c>
      <c r="S128" s="53" t="s">
        <v>90</v>
      </c>
      <c r="T128" s="67" t="s">
        <v>280</v>
      </c>
      <c r="U128" s="67" t="s">
        <v>280</v>
      </c>
      <c r="V128" s="67" t="s">
        <v>280</v>
      </c>
      <c r="W128" s="67" t="s">
        <v>280</v>
      </c>
      <c r="X128" s="67" t="s">
        <v>280</v>
      </c>
      <c r="Y128" s="67" t="s">
        <v>280</v>
      </c>
      <c r="Z128" s="67" t="s">
        <v>280</v>
      </c>
      <c r="AA128" s="68" t="s">
        <v>280</v>
      </c>
      <c r="AB128" s="365" t="s">
        <v>280</v>
      </c>
    </row>
    <row r="129" spans="2:28" customFormat="1" ht="17.100000000000001" customHeight="1" x14ac:dyDescent="0.2">
      <c r="B129" s="52" t="s">
        <v>432</v>
      </c>
      <c r="C129" s="54" t="s">
        <v>59</v>
      </c>
      <c r="D129" s="57" t="s">
        <v>170</v>
      </c>
      <c r="E129" s="65" t="s">
        <v>280</v>
      </c>
      <c r="F129" s="67" t="s">
        <v>280</v>
      </c>
      <c r="G129" s="67" t="s">
        <v>280</v>
      </c>
      <c r="H129" s="67" t="s">
        <v>280</v>
      </c>
      <c r="I129" s="67" t="s">
        <v>280</v>
      </c>
      <c r="J129" s="67" t="s">
        <v>280</v>
      </c>
      <c r="K129" s="67" t="s">
        <v>280</v>
      </c>
      <c r="L129" s="67" t="s">
        <v>280</v>
      </c>
      <c r="M129" s="67" t="s">
        <v>280</v>
      </c>
      <c r="N129" s="365" t="s">
        <v>280</v>
      </c>
      <c r="Q129" s="52" t="s">
        <v>432</v>
      </c>
      <c r="R129" s="54" t="s">
        <v>59</v>
      </c>
      <c r="S129" s="53" t="s">
        <v>170</v>
      </c>
      <c r="T129" s="67" t="s">
        <v>280</v>
      </c>
      <c r="U129" s="67" t="s">
        <v>280</v>
      </c>
      <c r="V129" s="67" t="s">
        <v>280</v>
      </c>
      <c r="W129" s="67" t="s">
        <v>280</v>
      </c>
      <c r="X129" s="67" t="s">
        <v>280</v>
      </c>
      <c r="Y129" s="67" t="s">
        <v>280</v>
      </c>
      <c r="Z129" s="67" t="s">
        <v>280</v>
      </c>
      <c r="AA129" s="68" t="s">
        <v>280</v>
      </c>
      <c r="AB129" s="365" t="s">
        <v>280</v>
      </c>
    </row>
    <row r="130" spans="2:28" customFormat="1" ht="17.100000000000001" customHeight="1" x14ac:dyDescent="0.2">
      <c r="B130" s="52" t="s">
        <v>433</v>
      </c>
      <c r="C130" s="54">
        <v>0</v>
      </c>
      <c r="D130" s="57" t="s">
        <v>149</v>
      </c>
      <c r="E130" s="65" t="s">
        <v>280</v>
      </c>
      <c r="F130" s="67" t="s">
        <v>280</v>
      </c>
      <c r="G130" s="67" t="s">
        <v>280</v>
      </c>
      <c r="H130" s="67" t="s">
        <v>280</v>
      </c>
      <c r="I130" s="67" t="s">
        <v>280</v>
      </c>
      <c r="J130" s="67" t="s">
        <v>280</v>
      </c>
      <c r="K130" s="67" t="s">
        <v>280</v>
      </c>
      <c r="L130" s="67" t="s">
        <v>280</v>
      </c>
      <c r="M130" s="67" t="s">
        <v>280</v>
      </c>
      <c r="N130" s="365" t="s">
        <v>280</v>
      </c>
      <c r="Q130" s="52" t="s">
        <v>433</v>
      </c>
      <c r="R130" s="54">
        <v>0</v>
      </c>
      <c r="S130" s="53" t="s">
        <v>149</v>
      </c>
      <c r="T130" s="67" t="s">
        <v>280</v>
      </c>
      <c r="U130" s="67" t="s">
        <v>280</v>
      </c>
      <c r="V130" s="67" t="s">
        <v>280</v>
      </c>
      <c r="W130" s="67" t="s">
        <v>280</v>
      </c>
      <c r="X130" s="67" t="s">
        <v>280</v>
      </c>
      <c r="Y130" s="67" t="s">
        <v>280</v>
      </c>
      <c r="Z130" s="67" t="s">
        <v>280</v>
      </c>
      <c r="AA130" s="68" t="s">
        <v>280</v>
      </c>
      <c r="AB130" s="365" t="s">
        <v>280</v>
      </c>
    </row>
    <row r="131" spans="2:28" customFormat="1" ht="17.100000000000001" customHeight="1" x14ac:dyDescent="0.2">
      <c r="B131" s="52" t="s">
        <v>434</v>
      </c>
      <c r="C131" s="54" t="s">
        <v>294</v>
      </c>
      <c r="D131" s="53" t="s">
        <v>37</v>
      </c>
      <c r="E131" s="65" t="s">
        <v>296</v>
      </c>
      <c r="F131" s="67" t="s">
        <v>280</v>
      </c>
      <c r="G131" s="67" t="s">
        <v>280</v>
      </c>
      <c r="H131" s="67" t="s">
        <v>280</v>
      </c>
      <c r="I131" s="67" t="s">
        <v>280</v>
      </c>
      <c r="J131" s="67" t="s">
        <v>280</v>
      </c>
      <c r="K131" s="67" t="s">
        <v>280</v>
      </c>
      <c r="L131" s="67" t="s">
        <v>280</v>
      </c>
      <c r="M131" s="67" t="s">
        <v>280</v>
      </c>
      <c r="N131" s="365" t="s">
        <v>296</v>
      </c>
      <c r="Q131" s="52" t="s">
        <v>434</v>
      </c>
      <c r="R131" s="54" t="s">
        <v>294</v>
      </c>
      <c r="S131" s="53" t="s">
        <v>37</v>
      </c>
      <c r="T131" s="67" t="s">
        <v>280</v>
      </c>
      <c r="U131" s="67" t="s">
        <v>280</v>
      </c>
      <c r="V131" s="67" t="s">
        <v>280</v>
      </c>
      <c r="W131" s="67" t="s">
        <v>280</v>
      </c>
      <c r="X131" s="67" t="s">
        <v>280</v>
      </c>
      <c r="Y131" s="67" t="s">
        <v>296</v>
      </c>
      <c r="Z131" s="67" t="s">
        <v>280</v>
      </c>
      <c r="AA131" s="68" t="s">
        <v>280</v>
      </c>
      <c r="AB131" s="365" t="s">
        <v>280</v>
      </c>
    </row>
    <row r="132" spans="2:28" customFormat="1" ht="17.100000000000001" customHeight="1" x14ac:dyDescent="0.2">
      <c r="B132" s="52" t="s">
        <v>435</v>
      </c>
      <c r="C132" s="54" t="s">
        <v>59</v>
      </c>
      <c r="D132" s="53" t="s">
        <v>8</v>
      </c>
      <c r="E132" s="65" t="s">
        <v>280</v>
      </c>
      <c r="F132" s="67" t="s">
        <v>280</v>
      </c>
      <c r="G132" s="67" t="s">
        <v>280</v>
      </c>
      <c r="H132" s="67" t="s">
        <v>280</v>
      </c>
      <c r="I132" s="67" t="s">
        <v>280</v>
      </c>
      <c r="J132" s="67" t="s">
        <v>280</v>
      </c>
      <c r="K132" s="67" t="s">
        <v>280</v>
      </c>
      <c r="L132" s="67" t="s">
        <v>280</v>
      </c>
      <c r="M132" s="67" t="s">
        <v>280</v>
      </c>
      <c r="N132" s="365" t="s">
        <v>280</v>
      </c>
      <c r="Q132" s="52" t="s">
        <v>435</v>
      </c>
      <c r="R132" s="54" t="s">
        <v>59</v>
      </c>
      <c r="S132" s="53" t="s">
        <v>8</v>
      </c>
      <c r="T132" s="67" t="s">
        <v>280</v>
      </c>
      <c r="U132" s="67" t="s">
        <v>280</v>
      </c>
      <c r="V132" s="67" t="s">
        <v>280</v>
      </c>
      <c r="W132" s="67" t="s">
        <v>280</v>
      </c>
      <c r="X132" s="67" t="s">
        <v>280</v>
      </c>
      <c r="Y132" s="67" t="s">
        <v>280</v>
      </c>
      <c r="Z132" s="67" t="s">
        <v>280</v>
      </c>
      <c r="AA132" s="68" t="s">
        <v>280</v>
      </c>
      <c r="AB132" s="365" t="s">
        <v>280</v>
      </c>
    </row>
    <row r="133" spans="2:28" customFormat="1" ht="17.100000000000001" customHeight="1" x14ac:dyDescent="0.2">
      <c r="B133" s="52" t="s">
        <v>436</v>
      </c>
      <c r="C133" s="54" t="s">
        <v>294</v>
      </c>
      <c r="D133" s="57" t="s">
        <v>116</v>
      </c>
      <c r="E133" s="65" t="s">
        <v>295</v>
      </c>
      <c r="F133" s="67" t="s">
        <v>280</v>
      </c>
      <c r="G133" s="67" t="s">
        <v>280</v>
      </c>
      <c r="H133" s="67" t="s">
        <v>280</v>
      </c>
      <c r="I133" s="67" t="s">
        <v>280</v>
      </c>
      <c r="J133" s="67" t="s">
        <v>280</v>
      </c>
      <c r="K133" s="67" t="s">
        <v>280</v>
      </c>
      <c r="L133" s="67" t="s">
        <v>280</v>
      </c>
      <c r="M133" s="67" t="s">
        <v>280</v>
      </c>
      <c r="N133" s="365" t="s">
        <v>280</v>
      </c>
      <c r="Q133" s="52" t="s">
        <v>436</v>
      </c>
      <c r="R133" s="54" t="s">
        <v>294</v>
      </c>
      <c r="S133" s="53" t="s">
        <v>116</v>
      </c>
      <c r="T133" s="67" t="s">
        <v>280</v>
      </c>
      <c r="U133" s="67" t="s">
        <v>280</v>
      </c>
      <c r="V133" s="67" t="s">
        <v>280</v>
      </c>
      <c r="W133" s="67" t="s">
        <v>280</v>
      </c>
      <c r="X133" s="67" t="s">
        <v>280</v>
      </c>
      <c r="Y133" s="67" t="s">
        <v>280</v>
      </c>
      <c r="Z133" s="67" t="s">
        <v>280</v>
      </c>
      <c r="AA133" s="68" t="s">
        <v>280</v>
      </c>
      <c r="AB133" s="365" t="s">
        <v>280</v>
      </c>
    </row>
    <row r="134" spans="2:28" customFormat="1" ht="17.100000000000001" customHeight="1" x14ac:dyDescent="0.2">
      <c r="B134" s="52" t="s">
        <v>437</v>
      </c>
      <c r="C134" s="54" t="s">
        <v>287</v>
      </c>
      <c r="D134" s="53" t="s">
        <v>43</v>
      </c>
      <c r="E134" s="65" t="s">
        <v>280</v>
      </c>
      <c r="F134" s="67" t="s">
        <v>280</v>
      </c>
      <c r="G134" s="67" t="s">
        <v>280</v>
      </c>
      <c r="H134" s="67" t="s">
        <v>280</v>
      </c>
      <c r="I134" s="67" t="s">
        <v>280</v>
      </c>
      <c r="J134" s="67" t="s">
        <v>280</v>
      </c>
      <c r="K134" s="67" t="s">
        <v>280</v>
      </c>
      <c r="L134" s="67" t="s">
        <v>288</v>
      </c>
      <c r="M134" s="67" t="s">
        <v>280</v>
      </c>
      <c r="N134" s="365" t="s">
        <v>280</v>
      </c>
      <c r="Q134" s="52" t="s">
        <v>437</v>
      </c>
      <c r="R134" s="54" t="s">
        <v>287</v>
      </c>
      <c r="S134" s="53" t="s">
        <v>43</v>
      </c>
      <c r="T134" s="67" t="s">
        <v>280</v>
      </c>
      <c r="U134" s="67" t="s">
        <v>280</v>
      </c>
      <c r="V134" s="67" t="s">
        <v>288</v>
      </c>
      <c r="W134" s="67" t="s">
        <v>280</v>
      </c>
      <c r="X134" s="67" t="s">
        <v>280</v>
      </c>
      <c r="Y134" s="67" t="s">
        <v>280</v>
      </c>
      <c r="Z134" s="67" t="s">
        <v>280</v>
      </c>
      <c r="AA134" s="68" t="s">
        <v>288</v>
      </c>
      <c r="AB134" s="365" t="s">
        <v>280</v>
      </c>
    </row>
    <row r="135" spans="2:28" customFormat="1" ht="17.100000000000001" customHeight="1" x14ac:dyDescent="0.2">
      <c r="B135" s="52" t="s">
        <v>438</v>
      </c>
      <c r="C135" s="54" t="s">
        <v>59</v>
      </c>
      <c r="D135" s="53" t="s">
        <v>57</v>
      </c>
      <c r="E135" s="65" t="s">
        <v>285</v>
      </c>
      <c r="F135" s="67" t="s">
        <v>280</v>
      </c>
      <c r="G135" s="67" t="s">
        <v>280</v>
      </c>
      <c r="H135" s="67" t="s">
        <v>280</v>
      </c>
      <c r="I135" s="67" t="s">
        <v>280</v>
      </c>
      <c r="J135" s="67" t="s">
        <v>280</v>
      </c>
      <c r="K135" s="67" t="s">
        <v>280</v>
      </c>
      <c r="L135" s="67" t="s">
        <v>280</v>
      </c>
      <c r="M135" s="67" t="s">
        <v>280</v>
      </c>
      <c r="N135" s="365" t="s">
        <v>280</v>
      </c>
      <c r="Q135" s="52" t="s">
        <v>438</v>
      </c>
      <c r="R135" s="54" t="s">
        <v>59</v>
      </c>
      <c r="S135" s="53" t="s">
        <v>57</v>
      </c>
      <c r="T135" s="67" t="s">
        <v>280</v>
      </c>
      <c r="U135" s="67" t="s">
        <v>280</v>
      </c>
      <c r="V135" s="67" t="s">
        <v>280</v>
      </c>
      <c r="W135" s="67" t="s">
        <v>280</v>
      </c>
      <c r="X135" s="67" t="s">
        <v>280</v>
      </c>
      <c r="Y135" s="67" t="s">
        <v>280</v>
      </c>
      <c r="Z135" s="67" t="s">
        <v>280</v>
      </c>
      <c r="AA135" s="68" t="s">
        <v>280</v>
      </c>
      <c r="AB135" s="365" t="s">
        <v>280</v>
      </c>
    </row>
    <row r="136" spans="2:28" customFormat="1" ht="17.100000000000001" customHeight="1" x14ac:dyDescent="0.2">
      <c r="B136" s="52" t="s">
        <v>439</v>
      </c>
      <c r="C136" s="54" t="s">
        <v>60</v>
      </c>
      <c r="D136" s="53" t="s">
        <v>39</v>
      </c>
      <c r="E136" s="65" t="s">
        <v>280</v>
      </c>
      <c r="F136" s="67" t="s">
        <v>280</v>
      </c>
      <c r="G136" s="67" t="s">
        <v>280</v>
      </c>
      <c r="H136" s="67" t="s">
        <v>280</v>
      </c>
      <c r="I136" s="67" t="s">
        <v>280</v>
      </c>
      <c r="J136" s="67" t="s">
        <v>280</v>
      </c>
      <c r="K136" s="67" t="s">
        <v>280</v>
      </c>
      <c r="L136" s="67" t="s">
        <v>280</v>
      </c>
      <c r="M136" s="67" t="s">
        <v>280</v>
      </c>
      <c r="N136" s="365" t="s">
        <v>280</v>
      </c>
      <c r="Q136" s="52" t="s">
        <v>439</v>
      </c>
      <c r="R136" s="54" t="s">
        <v>60</v>
      </c>
      <c r="S136" s="53" t="s">
        <v>39</v>
      </c>
      <c r="T136" s="67" t="s">
        <v>280</v>
      </c>
      <c r="U136" s="67" t="s">
        <v>280</v>
      </c>
      <c r="V136" s="67" t="s">
        <v>280</v>
      </c>
      <c r="W136" s="67" t="s">
        <v>280</v>
      </c>
      <c r="X136" s="67" t="s">
        <v>280</v>
      </c>
      <c r="Y136" s="67" t="s">
        <v>280</v>
      </c>
      <c r="Z136" s="67" t="s">
        <v>280</v>
      </c>
      <c r="AA136" s="68" t="s">
        <v>280</v>
      </c>
      <c r="AB136" s="365" t="s">
        <v>280</v>
      </c>
    </row>
    <row r="137" spans="2:28" customFormat="1" ht="17.100000000000001" customHeight="1" x14ac:dyDescent="0.2">
      <c r="B137" s="52" t="s">
        <v>440</v>
      </c>
      <c r="C137" s="54" t="s">
        <v>441</v>
      </c>
      <c r="D137" s="53" t="s">
        <v>109</v>
      </c>
      <c r="E137" s="65" t="s">
        <v>280</v>
      </c>
      <c r="F137" s="67" t="s">
        <v>280</v>
      </c>
      <c r="G137" s="67" t="s">
        <v>280</v>
      </c>
      <c r="H137" s="67" t="s">
        <v>280</v>
      </c>
      <c r="I137" s="67" t="s">
        <v>280</v>
      </c>
      <c r="J137" s="67" t="s">
        <v>280</v>
      </c>
      <c r="K137" s="67" t="s">
        <v>280</v>
      </c>
      <c r="L137" s="67" t="s">
        <v>280</v>
      </c>
      <c r="M137" s="67" t="s">
        <v>280</v>
      </c>
      <c r="N137" s="365" t="s">
        <v>280</v>
      </c>
      <c r="Q137" s="52" t="s">
        <v>440</v>
      </c>
      <c r="R137" s="54" t="s">
        <v>441</v>
      </c>
      <c r="S137" s="53" t="s">
        <v>109</v>
      </c>
      <c r="T137" s="67" t="s">
        <v>280</v>
      </c>
      <c r="U137" s="67" t="s">
        <v>280</v>
      </c>
      <c r="V137" s="67" t="s">
        <v>280</v>
      </c>
      <c r="W137" s="67" t="s">
        <v>280</v>
      </c>
      <c r="X137" s="67" t="s">
        <v>280</v>
      </c>
      <c r="Y137" s="67" t="s">
        <v>280</v>
      </c>
      <c r="Z137" s="67" t="s">
        <v>280</v>
      </c>
      <c r="AA137" s="68" t="s">
        <v>280</v>
      </c>
      <c r="AB137" s="365" t="s">
        <v>280</v>
      </c>
    </row>
    <row r="138" spans="2:28" customFormat="1" ht="17.100000000000001" customHeight="1" x14ac:dyDescent="0.2">
      <c r="B138" s="52" t="s">
        <v>442</v>
      </c>
      <c r="C138" s="54" t="s">
        <v>308</v>
      </c>
      <c r="D138" s="53" t="s">
        <v>112</v>
      </c>
      <c r="E138" s="65" t="s">
        <v>280</v>
      </c>
      <c r="F138" s="67" t="s">
        <v>280</v>
      </c>
      <c r="G138" s="67" t="s">
        <v>280</v>
      </c>
      <c r="H138" s="67" t="s">
        <v>280</v>
      </c>
      <c r="I138" s="67" t="s">
        <v>280</v>
      </c>
      <c r="J138" s="67" t="s">
        <v>280</v>
      </c>
      <c r="K138" s="67" t="s">
        <v>280</v>
      </c>
      <c r="L138" s="67" t="s">
        <v>280</v>
      </c>
      <c r="M138" s="67" t="s">
        <v>280</v>
      </c>
      <c r="N138" s="365" t="s">
        <v>280</v>
      </c>
      <c r="Q138" s="52" t="s">
        <v>442</v>
      </c>
      <c r="R138" s="54" t="s">
        <v>308</v>
      </c>
      <c r="S138" s="53" t="s">
        <v>112</v>
      </c>
      <c r="T138" s="67" t="s">
        <v>280</v>
      </c>
      <c r="U138" s="67" t="s">
        <v>280</v>
      </c>
      <c r="V138" s="67" t="s">
        <v>280</v>
      </c>
      <c r="W138" s="67" t="s">
        <v>280</v>
      </c>
      <c r="X138" s="67" t="s">
        <v>280</v>
      </c>
      <c r="Y138" s="67" t="s">
        <v>280</v>
      </c>
      <c r="Z138" s="67" t="s">
        <v>280</v>
      </c>
      <c r="AA138" s="68" t="s">
        <v>280</v>
      </c>
      <c r="AB138" s="365" t="s">
        <v>280</v>
      </c>
    </row>
    <row r="139" spans="2:28" customFormat="1" ht="17.100000000000001" customHeight="1" x14ac:dyDescent="0.2">
      <c r="B139" s="52" t="s">
        <v>385</v>
      </c>
      <c r="C139" s="54" t="s">
        <v>443</v>
      </c>
      <c r="D139" s="53" t="s">
        <v>33</v>
      </c>
      <c r="E139" s="65" t="s">
        <v>280</v>
      </c>
      <c r="F139" s="67" t="s">
        <v>344</v>
      </c>
      <c r="G139" s="67" t="s">
        <v>280</v>
      </c>
      <c r="H139" s="67" t="s">
        <v>344</v>
      </c>
      <c r="I139" s="67" t="s">
        <v>280</v>
      </c>
      <c r="J139" s="67" t="s">
        <v>344</v>
      </c>
      <c r="K139" s="67" t="s">
        <v>280</v>
      </c>
      <c r="L139" s="67" t="s">
        <v>344</v>
      </c>
      <c r="M139" s="67" t="s">
        <v>280</v>
      </c>
      <c r="N139" s="365" t="s">
        <v>280</v>
      </c>
      <c r="Q139" s="52" t="s">
        <v>385</v>
      </c>
      <c r="R139" s="54" t="s">
        <v>443</v>
      </c>
      <c r="S139" s="53" t="s">
        <v>33</v>
      </c>
      <c r="T139" s="67" t="s">
        <v>344</v>
      </c>
      <c r="U139" s="67" t="s">
        <v>280</v>
      </c>
      <c r="V139" s="67" t="s">
        <v>280</v>
      </c>
      <c r="W139" s="67" t="s">
        <v>280</v>
      </c>
      <c r="X139" s="67" t="s">
        <v>280</v>
      </c>
      <c r="Y139" s="67" t="s">
        <v>280</v>
      </c>
      <c r="Z139" s="67" t="s">
        <v>344</v>
      </c>
      <c r="AA139" s="68" t="s">
        <v>280</v>
      </c>
      <c r="AB139" s="365" t="s">
        <v>280</v>
      </c>
    </row>
    <row r="140" spans="2:28" customFormat="1" ht="17.100000000000001" customHeight="1" x14ac:dyDescent="0.2">
      <c r="B140" s="52" t="s">
        <v>444</v>
      </c>
      <c r="C140" s="54">
        <v>0</v>
      </c>
      <c r="D140" s="57" t="s">
        <v>152</v>
      </c>
      <c r="E140" s="65" t="s">
        <v>280</v>
      </c>
      <c r="F140" s="67" t="s">
        <v>280</v>
      </c>
      <c r="G140" s="67" t="s">
        <v>280</v>
      </c>
      <c r="H140" s="67" t="s">
        <v>280</v>
      </c>
      <c r="I140" s="67" t="s">
        <v>280</v>
      </c>
      <c r="J140" s="67" t="s">
        <v>280</v>
      </c>
      <c r="K140" s="67" t="s">
        <v>280</v>
      </c>
      <c r="L140" s="67" t="s">
        <v>280</v>
      </c>
      <c r="M140" s="67" t="s">
        <v>280</v>
      </c>
      <c r="N140" s="365" t="s">
        <v>280</v>
      </c>
      <c r="Q140" s="52" t="s">
        <v>444</v>
      </c>
      <c r="R140" s="54">
        <v>0</v>
      </c>
      <c r="S140" s="53" t="s">
        <v>152</v>
      </c>
      <c r="T140" s="67" t="s">
        <v>280</v>
      </c>
      <c r="U140" s="67" t="s">
        <v>280</v>
      </c>
      <c r="V140" s="67" t="s">
        <v>280</v>
      </c>
      <c r="W140" s="67" t="s">
        <v>280</v>
      </c>
      <c r="X140" s="67" t="s">
        <v>280</v>
      </c>
      <c r="Y140" s="67" t="s">
        <v>280</v>
      </c>
      <c r="Z140" s="67" t="s">
        <v>280</v>
      </c>
      <c r="AA140" s="68" t="s">
        <v>280</v>
      </c>
      <c r="AB140" s="365" t="s">
        <v>280</v>
      </c>
    </row>
    <row r="141" spans="2:28" customFormat="1" ht="17.100000000000001" customHeight="1" x14ac:dyDescent="0.2">
      <c r="B141" s="52" t="s">
        <v>445</v>
      </c>
      <c r="C141" s="54" t="s">
        <v>311</v>
      </c>
      <c r="D141" s="53" t="s">
        <v>72</v>
      </c>
      <c r="E141" s="65" t="s">
        <v>280</v>
      </c>
      <c r="F141" s="67" t="s">
        <v>280</v>
      </c>
      <c r="G141" s="67" t="s">
        <v>280</v>
      </c>
      <c r="H141" s="67" t="s">
        <v>280</v>
      </c>
      <c r="I141" s="67" t="s">
        <v>280</v>
      </c>
      <c r="J141" s="67" t="s">
        <v>280</v>
      </c>
      <c r="K141" s="67" t="s">
        <v>280</v>
      </c>
      <c r="L141" s="67" t="s">
        <v>280</v>
      </c>
      <c r="M141" s="67" t="s">
        <v>280</v>
      </c>
      <c r="N141" s="365" t="s">
        <v>280</v>
      </c>
      <c r="Q141" s="52" t="s">
        <v>445</v>
      </c>
      <c r="R141" s="54" t="s">
        <v>311</v>
      </c>
      <c r="S141" s="53" t="s">
        <v>72</v>
      </c>
      <c r="T141" s="67" t="s">
        <v>280</v>
      </c>
      <c r="U141" s="67" t="s">
        <v>280</v>
      </c>
      <c r="V141" s="67" t="s">
        <v>280</v>
      </c>
      <c r="W141" s="67" t="s">
        <v>280</v>
      </c>
      <c r="X141" s="67" t="s">
        <v>280</v>
      </c>
      <c r="Y141" s="67" t="s">
        <v>280</v>
      </c>
      <c r="Z141" s="67" t="s">
        <v>280</v>
      </c>
      <c r="AA141" s="68" t="s">
        <v>280</v>
      </c>
      <c r="AB141" s="365" t="s">
        <v>280</v>
      </c>
    </row>
    <row r="142" spans="2:28" customFormat="1" ht="17.100000000000001" customHeight="1" x14ac:dyDescent="0.2">
      <c r="B142" s="52" t="s">
        <v>446</v>
      </c>
      <c r="C142" s="54" t="s">
        <v>447</v>
      </c>
      <c r="D142" s="53" t="s">
        <v>29</v>
      </c>
      <c r="E142" s="65" t="s">
        <v>280</v>
      </c>
      <c r="F142" s="67" t="s">
        <v>280</v>
      </c>
      <c r="G142" s="67" t="s">
        <v>280</v>
      </c>
      <c r="H142" s="67" t="s">
        <v>280</v>
      </c>
      <c r="I142" s="67" t="s">
        <v>280</v>
      </c>
      <c r="J142" s="67" t="s">
        <v>280</v>
      </c>
      <c r="K142" s="67" t="s">
        <v>280</v>
      </c>
      <c r="L142" s="67" t="s">
        <v>280</v>
      </c>
      <c r="M142" s="67" t="s">
        <v>280</v>
      </c>
      <c r="N142" s="365" t="s">
        <v>280</v>
      </c>
      <c r="Q142" s="52" t="s">
        <v>446</v>
      </c>
      <c r="R142" s="54" t="s">
        <v>447</v>
      </c>
      <c r="S142" s="53" t="s">
        <v>29</v>
      </c>
      <c r="T142" s="67" t="s">
        <v>280</v>
      </c>
      <c r="U142" s="67" t="s">
        <v>280</v>
      </c>
      <c r="V142" s="67" t="s">
        <v>280</v>
      </c>
      <c r="W142" s="67" t="s">
        <v>280</v>
      </c>
      <c r="X142" s="67" t="s">
        <v>280</v>
      </c>
      <c r="Y142" s="67" t="s">
        <v>280</v>
      </c>
      <c r="Z142" s="67" t="s">
        <v>280</v>
      </c>
      <c r="AA142" s="68" t="s">
        <v>280</v>
      </c>
      <c r="AB142" s="365" t="s">
        <v>280</v>
      </c>
    </row>
    <row r="143" spans="2:28" customFormat="1" ht="17.100000000000001" customHeight="1" x14ac:dyDescent="0.2">
      <c r="B143" s="52" t="s">
        <v>448</v>
      </c>
      <c r="C143" s="54" t="s">
        <v>59</v>
      </c>
      <c r="D143" s="57" t="s">
        <v>165</v>
      </c>
      <c r="E143" s="65" t="s">
        <v>280</v>
      </c>
      <c r="F143" s="67" t="s">
        <v>280</v>
      </c>
      <c r="G143" s="67" t="s">
        <v>280</v>
      </c>
      <c r="H143" s="67" t="s">
        <v>280</v>
      </c>
      <c r="I143" s="67" t="s">
        <v>280</v>
      </c>
      <c r="J143" s="67" t="s">
        <v>280</v>
      </c>
      <c r="K143" s="67" t="s">
        <v>280</v>
      </c>
      <c r="L143" s="67" t="s">
        <v>280</v>
      </c>
      <c r="M143" s="67" t="s">
        <v>280</v>
      </c>
      <c r="N143" s="365" t="s">
        <v>280</v>
      </c>
      <c r="Q143" s="52" t="s">
        <v>448</v>
      </c>
      <c r="R143" s="54" t="s">
        <v>59</v>
      </c>
      <c r="S143" s="53" t="s">
        <v>165</v>
      </c>
      <c r="T143" s="67" t="s">
        <v>280</v>
      </c>
      <c r="U143" s="67" t="s">
        <v>280</v>
      </c>
      <c r="V143" s="67" t="s">
        <v>280</v>
      </c>
      <c r="W143" s="67" t="s">
        <v>280</v>
      </c>
      <c r="X143" s="67" t="s">
        <v>280</v>
      </c>
      <c r="Y143" s="67" t="s">
        <v>280</v>
      </c>
      <c r="Z143" s="67" t="s">
        <v>280</v>
      </c>
      <c r="AA143" s="68" t="s">
        <v>280</v>
      </c>
      <c r="AB143" s="365" t="s">
        <v>280</v>
      </c>
    </row>
    <row r="144" spans="2:28" customFormat="1" ht="17.100000000000001" customHeight="1" x14ac:dyDescent="0.2">
      <c r="B144" s="52" t="s">
        <v>449</v>
      </c>
      <c r="C144" s="54" t="s">
        <v>450</v>
      </c>
      <c r="D144" s="53" t="s">
        <v>30</v>
      </c>
      <c r="E144" s="65" t="s">
        <v>288</v>
      </c>
      <c r="F144" s="67" t="s">
        <v>280</v>
      </c>
      <c r="G144" s="67" t="s">
        <v>280</v>
      </c>
      <c r="H144" s="67" t="s">
        <v>280</v>
      </c>
      <c r="I144" s="67" t="s">
        <v>280</v>
      </c>
      <c r="J144" s="67" t="s">
        <v>280</v>
      </c>
      <c r="K144" s="67" t="s">
        <v>288</v>
      </c>
      <c r="L144" s="67" t="s">
        <v>280</v>
      </c>
      <c r="M144" s="67" t="s">
        <v>280</v>
      </c>
      <c r="N144" s="365" t="s">
        <v>280</v>
      </c>
      <c r="Q144" s="52" t="s">
        <v>449</v>
      </c>
      <c r="R144" s="54" t="s">
        <v>450</v>
      </c>
      <c r="S144" s="53" t="s">
        <v>30</v>
      </c>
      <c r="T144" s="67" t="s">
        <v>280</v>
      </c>
      <c r="U144" s="67" t="s">
        <v>288</v>
      </c>
      <c r="V144" s="67" t="s">
        <v>280</v>
      </c>
      <c r="W144" s="67" t="s">
        <v>280</v>
      </c>
      <c r="X144" s="67" t="s">
        <v>280</v>
      </c>
      <c r="Y144" s="67" t="s">
        <v>288</v>
      </c>
      <c r="Z144" s="67" t="s">
        <v>280</v>
      </c>
      <c r="AA144" s="68" t="s">
        <v>280</v>
      </c>
      <c r="AB144" s="365" t="s">
        <v>280</v>
      </c>
    </row>
    <row r="145" spans="2:28" customFormat="1" ht="17.100000000000001" customHeight="1" x14ac:dyDescent="0.2">
      <c r="B145" s="52" t="s">
        <v>451</v>
      </c>
      <c r="C145" s="54" t="s">
        <v>452</v>
      </c>
      <c r="D145" s="53" t="s">
        <v>12</v>
      </c>
      <c r="E145" s="65" t="s">
        <v>280</v>
      </c>
      <c r="F145" s="67" t="s">
        <v>280</v>
      </c>
      <c r="G145" s="67" t="s">
        <v>280</v>
      </c>
      <c r="H145" s="67" t="s">
        <v>280</v>
      </c>
      <c r="I145" s="67" t="s">
        <v>280</v>
      </c>
      <c r="J145" s="67" t="s">
        <v>280</v>
      </c>
      <c r="K145" s="67" t="s">
        <v>280</v>
      </c>
      <c r="L145" s="67" t="s">
        <v>280</v>
      </c>
      <c r="M145" s="67" t="s">
        <v>280</v>
      </c>
      <c r="N145" s="365" t="s">
        <v>280</v>
      </c>
      <c r="Q145" s="52" t="s">
        <v>451</v>
      </c>
      <c r="R145" s="54" t="s">
        <v>452</v>
      </c>
      <c r="S145" s="53" t="s">
        <v>12</v>
      </c>
      <c r="T145" s="67" t="s">
        <v>280</v>
      </c>
      <c r="U145" s="67" t="s">
        <v>280</v>
      </c>
      <c r="V145" s="67" t="s">
        <v>280</v>
      </c>
      <c r="W145" s="67" t="s">
        <v>280</v>
      </c>
      <c r="X145" s="67" t="s">
        <v>280</v>
      </c>
      <c r="Y145" s="67" t="s">
        <v>280</v>
      </c>
      <c r="Z145" s="67" t="s">
        <v>280</v>
      </c>
      <c r="AA145" s="68" t="s">
        <v>280</v>
      </c>
      <c r="AB145" s="365" t="s">
        <v>280</v>
      </c>
    </row>
    <row r="146" spans="2:28" customFormat="1" ht="17.100000000000001" customHeight="1" x14ac:dyDescent="0.2">
      <c r="B146" s="52" t="s">
        <v>434</v>
      </c>
      <c r="C146" s="54" t="s">
        <v>294</v>
      </c>
      <c r="D146" s="53" t="s">
        <v>13</v>
      </c>
      <c r="E146" s="65" t="s">
        <v>280</v>
      </c>
      <c r="F146" s="67" t="s">
        <v>280</v>
      </c>
      <c r="G146" s="67" t="s">
        <v>280</v>
      </c>
      <c r="H146" s="67" t="s">
        <v>280</v>
      </c>
      <c r="I146" s="67" t="s">
        <v>280</v>
      </c>
      <c r="J146" s="67" t="s">
        <v>280</v>
      </c>
      <c r="K146" s="67" t="s">
        <v>280</v>
      </c>
      <c r="L146" s="67" t="s">
        <v>280</v>
      </c>
      <c r="M146" s="67" t="s">
        <v>280</v>
      </c>
      <c r="N146" s="365" t="s">
        <v>280</v>
      </c>
      <c r="Q146" s="52" t="s">
        <v>434</v>
      </c>
      <c r="R146" s="54" t="s">
        <v>294</v>
      </c>
      <c r="S146" s="53" t="s">
        <v>13</v>
      </c>
      <c r="T146" s="67" t="s">
        <v>280</v>
      </c>
      <c r="U146" s="67" t="s">
        <v>280</v>
      </c>
      <c r="V146" s="67" t="s">
        <v>280</v>
      </c>
      <c r="W146" s="67" t="s">
        <v>280</v>
      </c>
      <c r="X146" s="67" t="s">
        <v>280</v>
      </c>
      <c r="Y146" s="67" t="s">
        <v>280</v>
      </c>
      <c r="Z146" s="67" t="s">
        <v>280</v>
      </c>
      <c r="AA146" s="68" t="s">
        <v>280</v>
      </c>
      <c r="AB146" s="365" t="s">
        <v>280</v>
      </c>
    </row>
    <row r="147" spans="2:28" customFormat="1" ht="17.100000000000001" customHeight="1" x14ac:dyDescent="0.2">
      <c r="B147" s="52" t="s">
        <v>453</v>
      </c>
      <c r="C147" s="54" t="s">
        <v>308</v>
      </c>
      <c r="D147" s="53" t="s">
        <v>14</v>
      </c>
      <c r="E147" s="65" t="s">
        <v>280</v>
      </c>
      <c r="F147" s="67" t="s">
        <v>280</v>
      </c>
      <c r="G147" s="67" t="s">
        <v>280</v>
      </c>
      <c r="H147" s="67" t="s">
        <v>280</v>
      </c>
      <c r="I147" s="67" t="s">
        <v>280</v>
      </c>
      <c r="J147" s="67" t="s">
        <v>280</v>
      </c>
      <c r="K147" s="67" t="s">
        <v>280</v>
      </c>
      <c r="L147" s="67" t="s">
        <v>280</v>
      </c>
      <c r="M147" s="67" t="s">
        <v>280</v>
      </c>
      <c r="N147" s="365" t="s">
        <v>280</v>
      </c>
      <c r="Q147" s="52" t="s">
        <v>453</v>
      </c>
      <c r="R147" s="54" t="s">
        <v>308</v>
      </c>
      <c r="S147" s="53" t="s">
        <v>14</v>
      </c>
      <c r="T147" s="66" t="s">
        <v>280</v>
      </c>
      <c r="U147" s="67" t="s">
        <v>280</v>
      </c>
      <c r="V147" s="67" t="s">
        <v>280</v>
      </c>
      <c r="W147" s="67" t="s">
        <v>280</v>
      </c>
      <c r="X147" s="67" t="s">
        <v>280</v>
      </c>
      <c r="Y147" s="67" t="s">
        <v>280</v>
      </c>
      <c r="Z147" s="67" t="s">
        <v>280</v>
      </c>
      <c r="AA147" s="68" t="s">
        <v>280</v>
      </c>
      <c r="AB147" s="365" t="s">
        <v>280</v>
      </c>
    </row>
    <row r="148" spans="2:28" customFormat="1" ht="17.100000000000001" customHeight="1" x14ac:dyDescent="0.2">
      <c r="B148" s="52" t="s">
        <v>454</v>
      </c>
      <c r="C148" s="54" t="s">
        <v>59</v>
      </c>
      <c r="D148" s="53" t="s">
        <v>73</v>
      </c>
      <c r="E148" s="65" t="s">
        <v>280</v>
      </c>
      <c r="F148" s="67" t="s">
        <v>280</v>
      </c>
      <c r="G148" s="67" t="s">
        <v>280</v>
      </c>
      <c r="H148" s="67" t="s">
        <v>280</v>
      </c>
      <c r="I148" s="67" t="s">
        <v>280</v>
      </c>
      <c r="J148" s="67" t="s">
        <v>280</v>
      </c>
      <c r="K148" s="67" t="s">
        <v>280</v>
      </c>
      <c r="L148" s="67" t="s">
        <v>280</v>
      </c>
      <c r="M148" s="67" t="s">
        <v>280</v>
      </c>
      <c r="N148" s="365" t="s">
        <v>280</v>
      </c>
      <c r="Q148" s="52" t="s">
        <v>454</v>
      </c>
      <c r="R148" s="54" t="s">
        <v>59</v>
      </c>
      <c r="S148" s="53" t="s">
        <v>73</v>
      </c>
      <c r="T148" s="67" t="s">
        <v>280</v>
      </c>
      <c r="U148" s="67" t="s">
        <v>280</v>
      </c>
      <c r="V148" s="67" t="s">
        <v>280</v>
      </c>
      <c r="W148" s="67" t="s">
        <v>280</v>
      </c>
      <c r="X148" s="67" t="s">
        <v>280</v>
      </c>
      <c r="Y148" s="67" t="s">
        <v>280</v>
      </c>
      <c r="Z148" s="67" t="s">
        <v>280</v>
      </c>
      <c r="AA148" s="68" t="s">
        <v>280</v>
      </c>
      <c r="AB148" s="365" t="s">
        <v>280</v>
      </c>
    </row>
    <row r="149" spans="2:28" customFormat="1" ht="17.100000000000001" customHeight="1" x14ac:dyDescent="0.2">
      <c r="B149" s="52" t="s">
        <v>455</v>
      </c>
      <c r="C149" s="54">
        <v>0</v>
      </c>
      <c r="D149" s="57" t="s">
        <v>153</v>
      </c>
      <c r="E149" s="65" t="s">
        <v>280</v>
      </c>
      <c r="F149" s="67" t="s">
        <v>280</v>
      </c>
      <c r="G149" s="67" t="s">
        <v>280</v>
      </c>
      <c r="H149" s="67" t="s">
        <v>280</v>
      </c>
      <c r="I149" s="67" t="s">
        <v>280</v>
      </c>
      <c r="J149" s="67" t="s">
        <v>280</v>
      </c>
      <c r="K149" s="67" t="s">
        <v>280</v>
      </c>
      <c r="L149" s="67" t="s">
        <v>280</v>
      </c>
      <c r="M149" s="67" t="s">
        <v>280</v>
      </c>
      <c r="N149" s="365" t="s">
        <v>280</v>
      </c>
      <c r="Q149" s="52" t="s">
        <v>455</v>
      </c>
      <c r="R149" s="54">
        <v>0</v>
      </c>
      <c r="S149" s="53" t="s">
        <v>153</v>
      </c>
      <c r="T149" s="67" t="s">
        <v>280</v>
      </c>
      <c r="U149" s="67" t="s">
        <v>280</v>
      </c>
      <c r="V149" s="67" t="s">
        <v>280</v>
      </c>
      <c r="W149" s="67" t="s">
        <v>280</v>
      </c>
      <c r="X149" s="67" t="s">
        <v>280</v>
      </c>
      <c r="Y149" s="67" t="s">
        <v>280</v>
      </c>
      <c r="Z149" s="67" t="s">
        <v>280</v>
      </c>
      <c r="AA149" s="68" t="s">
        <v>280</v>
      </c>
      <c r="AB149" s="365" t="s">
        <v>280</v>
      </c>
    </row>
    <row r="150" spans="2:28" customFormat="1" ht="17.100000000000001" customHeight="1" x14ac:dyDescent="0.2">
      <c r="B150" s="52" t="s">
        <v>456</v>
      </c>
      <c r="C150" s="54" t="s">
        <v>58</v>
      </c>
      <c r="D150" s="53" t="s">
        <v>61</v>
      </c>
      <c r="E150" s="65" t="s">
        <v>280</v>
      </c>
      <c r="F150" s="67" t="s">
        <v>280</v>
      </c>
      <c r="G150" s="67" t="s">
        <v>280</v>
      </c>
      <c r="H150" s="67" t="s">
        <v>280</v>
      </c>
      <c r="I150" s="67" t="s">
        <v>280</v>
      </c>
      <c r="J150" s="67" t="s">
        <v>280</v>
      </c>
      <c r="K150" s="67" t="s">
        <v>280</v>
      </c>
      <c r="L150" s="67" t="s">
        <v>280</v>
      </c>
      <c r="M150" s="67" t="s">
        <v>280</v>
      </c>
      <c r="N150" s="365" t="s">
        <v>280</v>
      </c>
      <c r="Q150" s="52" t="s">
        <v>456</v>
      </c>
      <c r="R150" s="54" t="s">
        <v>58</v>
      </c>
      <c r="S150" s="53" t="s">
        <v>61</v>
      </c>
      <c r="T150" s="67" t="s">
        <v>280</v>
      </c>
      <c r="U150" s="67" t="s">
        <v>280</v>
      </c>
      <c r="V150" s="67" t="s">
        <v>280</v>
      </c>
      <c r="W150" s="67" t="s">
        <v>280</v>
      </c>
      <c r="X150" s="67" t="s">
        <v>280</v>
      </c>
      <c r="Y150" s="67" t="s">
        <v>280</v>
      </c>
      <c r="Z150" s="67" t="s">
        <v>280</v>
      </c>
      <c r="AA150" s="68" t="s">
        <v>280</v>
      </c>
      <c r="AB150" s="365" t="s">
        <v>280</v>
      </c>
    </row>
    <row r="151" spans="2:28" customFormat="1" ht="17.100000000000001" customHeight="1" thickBot="1" x14ac:dyDescent="0.25">
      <c r="B151" s="351" t="s">
        <v>457</v>
      </c>
      <c r="C151" s="352" t="s">
        <v>458</v>
      </c>
      <c r="D151" s="353" t="s">
        <v>93</v>
      </c>
      <c r="E151" s="354" t="s">
        <v>280</v>
      </c>
      <c r="F151" s="355" t="s">
        <v>280</v>
      </c>
      <c r="G151" s="355" t="s">
        <v>280</v>
      </c>
      <c r="H151" s="355" t="s">
        <v>280</v>
      </c>
      <c r="I151" s="355" t="s">
        <v>280</v>
      </c>
      <c r="J151" s="355" t="s">
        <v>280</v>
      </c>
      <c r="K151" s="355" t="s">
        <v>280</v>
      </c>
      <c r="L151" s="355" t="s">
        <v>280</v>
      </c>
      <c r="M151" s="355" t="s">
        <v>280</v>
      </c>
      <c r="N151" s="356" t="s">
        <v>280</v>
      </c>
      <c r="Q151" s="351" t="s">
        <v>457</v>
      </c>
      <c r="R151" s="352" t="s">
        <v>458</v>
      </c>
      <c r="S151" s="357" t="s">
        <v>93</v>
      </c>
      <c r="T151" s="355" t="s">
        <v>280</v>
      </c>
      <c r="U151" s="355" t="s">
        <v>280</v>
      </c>
      <c r="V151" s="355" t="s">
        <v>280</v>
      </c>
      <c r="W151" s="355" t="s">
        <v>280</v>
      </c>
      <c r="X151" s="355" t="s">
        <v>280</v>
      </c>
      <c r="Y151" s="355" t="s">
        <v>280</v>
      </c>
      <c r="Z151" s="355" t="s">
        <v>280</v>
      </c>
      <c r="AA151" s="358" t="s">
        <v>280</v>
      </c>
      <c r="AB151" s="356" t="s">
        <v>280</v>
      </c>
    </row>
    <row r="152" spans="2:28" customFormat="1" ht="6" customHeight="1" x14ac:dyDescent="0.2"/>
    <row r="153" spans="2:28" customFormat="1" ht="20.25" customHeight="1" x14ac:dyDescent="0.2"/>
    <row r="154" spans="2:28" customFormat="1" ht="12.75" x14ac:dyDescent="0.2"/>
    <row r="155" spans="2:28" customFormat="1" ht="12.75" x14ac:dyDescent="0.2"/>
    <row r="156" spans="2:28" customFormat="1" ht="12.75" x14ac:dyDescent="0.2"/>
    <row r="157" spans="2:28" customFormat="1" ht="12.75" x14ac:dyDescent="0.2"/>
    <row r="158" spans="2:28" customFormat="1" ht="12.75" x14ac:dyDescent="0.2"/>
    <row r="159" spans="2:28" customFormat="1" ht="12.75" x14ac:dyDescent="0.2"/>
    <row r="160" spans="2:28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spans="5:5" customFormat="1" ht="12.75" x14ac:dyDescent="0.2"/>
    <row r="226" spans="5:5" customFormat="1" ht="12.75" x14ac:dyDescent="0.2"/>
    <row r="227" spans="5:5" customFormat="1" ht="12.75" x14ac:dyDescent="0.2"/>
    <row r="228" spans="5:5" customFormat="1" ht="12.75" x14ac:dyDescent="0.2"/>
    <row r="229" spans="5:5" x14ac:dyDescent="0.2">
      <c r="E229" s="13"/>
    </row>
    <row r="230" spans="5:5" x14ac:dyDescent="0.2">
      <c r="E230" s="13"/>
    </row>
    <row r="231" spans="5:5" x14ac:dyDescent="0.2">
      <c r="E231" s="13"/>
    </row>
    <row r="232" spans="5:5" x14ac:dyDescent="0.2">
      <c r="E232" s="13"/>
    </row>
  </sheetData>
  <autoFilter ref="A3:DQ151" xr:uid="{00000000-0001-0000-0000-000000000000}"/>
  <sortState xmlns:xlrd2="http://schemas.microsoft.com/office/spreadsheetml/2017/richdata2" ref="A111:DQ151">
    <sortCondition ref="D111:D151"/>
  </sortState>
  <mergeCells count="4">
    <mergeCell ref="D2:N2"/>
    <mergeCell ref="R1:AA1"/>
    <mergeCell ref="R2:AA2"/>
    <mergeCell ref="D1:M1"/>
  </mergeCells>
  <phoneticPr fontId="0" type="noConversion"/>
  <printOptions horizontalCentered="1"/>
  <pageMargins left="0.25" right="0.25" top="0.57999999999999996" bottom="0.45" header="0.27" footer="0.17"/>
  <pageSetup scale="70" fitToWidth="2" fitToHeight="6" orientation="landscape" r:id="rId1"/>
  <headerFooter alignWithMargins="0">
    <oddHeader>&amp;L&amp;12St. Ignatius Martyr Church&amp;C&amp;"Arial,Bold"&amp;18EXTRAORDINARY EUCHARISTIC MINISTER SCHEDULE&amp;R&amp;12Page &amp;P of &amp;N</oddHeader>
    <oddFooter>&amp;C&amp;12You are responsible for finding a substitute if you cannot serve.  Inform the scheduler if your information is incorrect.
Usted es responsible por conseguir substitutos si no puede servir. Avisa a la scheduler si su informacion no esta correcto.</oddFooter>
  </headerFooter>
  <rowBreaks count="1" manualBreakCount="1">
    <brk id="109" max="30" man="1"/>
  </rowBreaks>
  <colBreaks count="1" manualBreakCount="1">
    <brk id="15" max="151" man="1"/>
  </colBreaks>
  <webPublishItems count="1">
    <webPublishItem id="13482" divId="EuchMinDFeb-May07_13482" sourceType="sheet" destinationFile="C:\Scheduling\Page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DE44-912F-422B-B5A8-5FB537CD380A}">
  <dimension ref="A1:DV132"/>
  <sheetViews>
    <sheetView workbookViewId="0">
      <pane xSplit="4" ySplit="1" topLeftCell="E106" activePane="bottomRight" state="frozen"/>
      <selection pane="topRight" activeCell="E1" sqref="E1"/>
      <selection pane="bottomLeft" activeCell="A2" sqref="A2"/>
      <selection pane="bottomRight" activeCell="G28" sqref="G28:G29"/>
    </sheetView>
  </sheetViews>
  <sheetFormatPr defaultColWidth="0.28515625" defaultRowHeight="12.75" x14ac:dyDescent="0.2"/>
  <cols>
    <col min="1" max="1" width="12.5703125" customWidth="1"/>
    <col min="2" max="2" width="12.7109375" customWidth="1"/>
    <col min="3" max="3" width="18" customWidth="1"/>
    <col min="4" max="4" width="30.7109375" bestFit="1" customWidth="1"/>
    <col min="5" max="13" width="11.85546875" customWidth="1"/>
    <col min="14" max="14" width="10.85546875" bestFit="1" customWidth="1"/>
    <col min="16" max="17" width="0.28515625" customWidth="1"/>
    <col min="18" max="26" width="11.85546875" customWidth="1"/>
    <col min="28" max="28" width="5.140625" customWidth="1"/>
    <col min="29" max="29" width="6.7109375" customWidth="1"/>
    <col min="30" max="30" width="8.28515625" customWidth="1"/>
    <col min="31" max="31" width="7.28515625" bestFit="1" customWidth="1"/>
    <col min="32" max="33" width="30.7109375" customWidth="1"/>
    <col min="34" max="34" width="48.28515625" customWidth="1"/>
    <col min="35" max="35" width="42.5703125" customWidth="1"/>
    <col min="36" max="36" width="34.5703125" customWidth="1"/>
    <col min="37" max="37" width="62.7109375" bestFit="1" customWidth="1"/>
    <col min="40" max="40" width="16.7109375" bestFit="1" customWidth="1"/>
    <col min="41" max="41" width="19.140625" customWidth="1"/>
    <col min="42" max="42" width="4" customWidth="1"/>
    <col min="43" max="43" width="3.5703125" customWidth="1"/>
    <col min="122" max="122" width="1.85546875" customWidth="1"/>
  </cols>
  <sheetData>
    <row r="1" spans="1:126" s="12" customFormat="1" ht="20.100000000000001" customHeight="1" thickBot="1" x14ac:dyDescent="0.25">
      <c r="A1" s="42"/>
      <c r="B1" s="24" t="s">
        <v>0</v>
      </c>
      <c r="C1" s="24" t="s">
        <v>22</v>
      </c>
      <c r="D1" s="28" t="s">
        <v>68</v>
      </c>
      <c r="E1" s="33">
        <f>('[1]Scheduling Worksheet'!$B$1)</f>
        <v>45865</v>
      </c>
      <c r="F1" s="33">
        <f>('[1]Scheduling Worksheet'!$C$1)</f>
        <v>45872</v>
      </c>
      <c r="G1" s="33">
        <f>('[1]Scheduling Worksheet'!$D$1)</f>
        <v>45879</v>
      </c>
      <c r="H1" s="33">
        <f>('[1]Scheduling Worksheet'!$E$1)</f>
        <v>45886</v>
      </c>
      <c r="I1" s="33">
        <f>('[1]Scheduling Worksheet'!$F$1)</f>
        <v>45893</v>
      </c>
      <c r="J1" s="33">
        <f>('[1]Scheduling Worksheet'!$G$1)</f>
        <v>45900</v>
      </c>
      <c r="K1" s="33">
        <f>('[1]Scheduling Worksheet'!$H$1)</f>
        <v>45907</v>
      </c>
      <c r="L1" s="33">
        <f>('[1]Scheduling Worksheet'!$I$1)</f>
        <v>45914</v>
      </c>
      <c r="M1" s="33">
        <f>('[1]Scheduling Worksheet'!$J$1)</f>
        <v>45921</v>
      </c>
      <c r="N1" s="33">
        <f>('[1]Scheduling Worksheet'!$K$1)</f>
        <v>45928</v>
      </c>
      <c r="O1" s="36"/>
      <c r="P1"/>
      <c r="Q1"/>
      <c r="R1" s="33">
        <f>('[1]Scheduling Worksheet'!L$1)</f>
        <v>45935</v>
      </c>
      <c r="S1" s="33">
        <f>('[1]Scheduling Worksheet'!M$1)</f>
        <v>45942</v>
      </c>
      <c r="T1" s="33">
        <f>('[1]Scheduling Worksheet'!N$1)</f>
        <v>45949</v>
      </c>
      <c r="U1" s="33">
        <f>('[1]Scheduling Worksheet'!O$1)</f>
        <v>45956</v>
      </c>
      <c r="V1" s="33">
        <f>('[1]Scheduling Worksheet'!P$1)</f>
        <v>45963</v>
      </c>
      <c r="W1" s="33">
        <f>('[1]Scheduling Worksheet'!Q$1)</f>
        <v>45970</v>
      </c>
      <c r="X1" s="33">
        <f>('[1]Scheduling Worksheet'!R$1)</f>
        <v>45977</v>
      </c>
      <c r="Y1" s="33">
        <f>('[1]Scheduling Worksheet'!S$1)</f>
        <v>45984</v>
      </c>
      <c r="Z1" s="33">
        <f>('[1]Scheduling Worksheet'!T$1)</f>
        <v>45991</v>
      </c>
      <c r="AA1" s="30"/>
      <c r="AB1" s="7" t="s">
        <v>104</v>
      </c>
      <c r="AC1" s="7" t="s">
        <v>105</v>
      </c>
      <c r="AD1" s="2" t="s">
        <v>25</v>
      </c>
      <c r="AE1" s="7" t="s">
        <v>120</v>
      </c>
      <c r="AF1" s="25"/>
      <c r="AG1" s="7"/>
      <c r="AH1" s="3"/>
      <c r="AI1" s="7"/>
      <c r="AJ1" s="7" t="s">
        <v>179</v>
      </c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126" s="5" customFormat="1" ht="20.25" customHeight="1" x14ac:dyDescent="0.2">
      <c r="A2" s="41" t="str">
        <f>_xlfn.XLOOKUP(D2,[2]EM!$D:$D,[2]EM!$F:$F,"")</f>
        <v>cup</v>
      </c>
      <c r="B2" s="52" t="str">
        <f>VLOOKUP($D2,[2]EM!$D$1:$P$65540,13,FALSE)</f>
        <v>737-703-7783</v>
      </c>
      <c r="C2" s="54" t="str">
        <f>_xlfn.XLOOKUP(D2&amp;"*",[2]EM!$D:$D,[2]EM!$E:$E,"",2)</f>
        <v>1,</v>
      </c>
      <c r="D2" s="53" t="s">
        <v>44</v>
      </c>
      <c r="E2" s="65" t="str">
        <f>IF(ISNUMBER(MATCH($D2,'[1]Scheduling Worksheet'!$B$1:$B$65536,0)),VLOOKUP($D2,'[1]Scheduling Worksheet'!$B$1:$X$65536,22,FALSE),"")</f>
        <v/>
      </c>
      <c r="F2" s="67" t="str">
        <f>IF(ISNUMBER(MATCH($D2,'[1]Scheduling Worksheet'!$C$1:$C$65536,0)),VLOOKUP($D2,'[1]Scheduling Worksheet'!$C$1:$X$65536,21,FALSE),"")</f>
        <v>1:00-Lector</v>
      </c>
      <c r="G2" s="67" t="str">
        <f>IF(ISNUMBER(MATCH($D2,'[1]Scheduling Worksheet'!$D$1:$D$65536,0)),VLOOKUP($D2,'[1]Scheduling Worksheet'!$D$1:$X$65536,20,FALSE),"")</f>
        <v/>
      </c>
      <c r="H2" s="67" t="str">
        <f>IF(ISNUMBER(MATCH($D2,'[1]Scheduling Worksheet'!$E$1:$E$65536,0)),VLOOKUP($D2,'[1]Scheduling Worksheet'!$E$1:$X$65536,19,FALSE),"")</f>
        <v>1:00-EM</v>
      </c>
      <c r="I2" s="67" t="str">
        <f>IF(ISNUMBER(MATCH($D2,'[1]Scheduling Worksheet'!$F$1:$F$65536,0)),VLOOKUP($D2,'[1]Scheduling Worksheet'!$F$1:$X$65536,19,FALSE),"")</f>
        <v>1:00-EM</v>
      </c>
      <c r="J2" s="67" t="str">
        <f>IF(ISNUMBER(MATCH($D2,'[1]Scheduling Worksheet'!$G$1:$G$65536,0)),VLOOKUP($D2,'[1]Scheduling Worksheet'!$G$1:$X$65536,17,FALSE),"")</f>
        <v/>
      </c>
      <c r="K2" s="67" t="str">
        <f>IF(ISNUMBER(MATCH($D2,'[1]Scheduling Worksheet'!$H$1:$H$65536,0)),VLOOKUP($D2,'[1]Scheduling Worksheet'!$H$1:$X$65536,16,FALSE),"")</f>
        <v>1:00-Lector</v>
      </c>
      <c r="L2" s="67" t="str">
        <f>IF(ISNUMBER(MATCH($D2,'[1]Scheduling Worksheet'!$I$1:$I$65536,0)),VLOOKUP($D2,'[1]Scheduling Worksheet'!$I$1:$X$65536,15,FALSE),"")</f>
        <v/>
      </c>
      <c r="M2" s="67" t="str">
        <f>IF(ISNUMBER(MATCH($D2,'[1]Scheduling Worksheet'!$J$1:$J$65536,0)),VLOOKUP($D2,'[1]Scheduling Worksheet'!$J$1:$X$65536,14,FALSE),"")</f>
        <v>1:00-EM</v>
      </c>
      <c r="N2" s="68" t="str">
        <f>IF(ISNUMBER(MATCH($D2,'[1]Scheduling Worksheet'!$K$1:$K$65536,0)),VLOOKUP($D2,'[1]Scheduling Worksheet'!$K$1:$X$65536,13,FALSE),"")</f>
        <v/>
      </c>
      <c r="O2" s="36"/>
      <c r="P2"/>
      <c r="Q2"/>
      <c r="R2" s="67" t="str">
        <f>IF(ISNUMBER(MATCH($D2,'[1]Scheduling Worksheet'!L$1:L$65536,0)),VLOOKUP($D2,'[1]Scheduling Worksheet'!$L$1:$X$65536,13,FALSE),"")</f>
        <v>1:00-Lector</v>
      </c>
      <c r="S2" s="67" t="str">
        <f>IF(ISNUMBER(MATCH($D2,'[1]Scheduling Worksheet'!$M$1:$M$65536,0)),VLOOKUP($D2,'[1]Scheduling Worksheet'!$M$1:$X$65536,12,FALSE),"")</f>
        <v/>
      </c>
      <c r="T2" s="67" t="str">
        <f>IF(ISNUMBER(MATCH($D2,'[1]Scheduling Worksheet'!$N$1:$N$65536,0)),VLOOKUP($D2,'[1]Scheduling Worksheet'!$N$1:$X$65536,11,FALSE),"")</f>
        <v>1:00-EM</v>
      </c>
      <c r="U2" s="67" t="str">
        <f>IF(ISNUMBER(MATCH($D2,'[1]Scheduling Worksheet'!$O$1:$O$65536,0)),VLOOKUP($D2,'[1]Scheduling Worksheet'!$O$1:$X$65536,10,FALSE),"")</f>
        <v/>
      </c>
      <c r="V2" s="67" t="str">
        <f>IF(ISNUMBER(MATCH($D2,'[1]Scheduling Worksheet'!$P$1:$P$65536,0)),VLOOKUP($D2,'[1]Scheduling Worksheet'!$P$1:$X$65536,9,FALSE),"")</f>
        <v>1:00-Lector</v>
      </c>
      <c r="W2" s="67" t="str">
        <f>IF(ISNUMBER(MATCH($D2,'[1]Scheduling Worksheet'!$Q$1:$Q$65536,0)),VLOOKUP($D2,'[1]Scheduling Worksheet'!$Q$1:$X$65536,8,FALSE),"")</f>
        <v/>
      </c>
      <c r="X2" s="67" t="str">
        <f>IF(ISNUMBER(MATCH($D2,'[1]Scheduling Worksheet'!$R$1:$R$65536,0)),VLOOKUP($D2,'[1]Scheduling Worksheet'!$R$1:$X$65536,7,FALSE),"")</f>
        <v>1:00-EM</v>
      </c>
      <c r="Y2" s="68" t="str">
        <f>IF(ISNUMBER(MATCH($D2,'[1]Scheduling Worksheet'!$S$1:$S$65536,0)),VLOOKUP($D2,'[1]Scheduling Worksheet'!$S$1:$X$65536,6,FALSE),"")</f>
        <v/>
      </c>
      <c r="Z2" s="268" t="str">
        <f>IF(ISNUMBER(MATCH($D2,'[1]Scheduling Worksheet'!$T$1:$T$65536,0)),VLOOKUP($D2,'[1]Scheduling Worksheet'!$T$1:$X$65536,5,FALSE),"")</f>
        <v/>
      </c>
      <c r="AA2" s="30"/>
      <c r="AB2" s="6">
        <f t="shared" ref="AB2:AB14" si="0">COUNTIF($E2:$Z2,"*-EM*")+COUNTIF($E2:$Z2,"*-CUP*")</f>
        <v>5</v>
      </c>
      <c r="AC2" s="6">
        <f t="shared" ref="AC2:AC14" si="1">COUNTIF($E2:$Z2,"*-EM*")+COUNTIF($E2:$Z2,"*-CUP*")+COUNTIF($E2:$Z2,"*-Lector*")</f>
        <v>9</v>
      </c>
      <c r="AD2" s="35">
        <f t="shared" ref="AD2:AD14" si="2">COUNTIF($E2:$Z2,"*-Lector")</f>
        <v>4</v>
      </c>
      <c r="AE2" s="25" t="str">
        <f>VLOOKUP($D2,[2]EM!$D$1:$O$65540,5,FALSE)</f>
        <v>LEC SAC CAT</v>
      </c>
      <c r="AF2" s="25">
        <f>_xlfn.XLOOKUP(D2,[2]EM!$D:$D,[2]EM!$AK:$AK,"")</f>
        <v>0</v>
      </c>
      <c r="AG2" s="25">
        <f>_xlfn.XLOOKUP(D2,[2]EM!$D:$D,[2]EM!$AN:$AN,"")</f>
        <v>0</v>
      </c>
      <c r="AH2" s="4" t="str">
        <f>VLOOKUP($D2,[2]EM!$D$1:$O$65540,12,FALSE)</f>
        <v>aliciadelgadocr@gmail.com</v>
      </c>
      <c r="AI2" s="3"/>
      <c r="AJ2" s="3" t="str">
        <f>_xlfn.XLOOKUP(D2,'[2]EIM check'!$A:$A,'[2]EIM check'!$C:$C,"no info")</f>
        <v>Expires 2028/02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6" s="5" customFormat="1" ht="20.25" customHeight="1" x14ac:dyDescent="0.2">
      <c r="A3" s="41" t="str">
        <f>_xlfn.XLOOKUP(D3,[2]EM!$D:$D,[2]EM!$F:$F,"")</f>
        <v>cup</v>
      </c>
      <c r="B3" s="52" t="str">
        <f>VLOOKUP($D3,[2]EM!$D$1:$P$65540,13,FALSE)</f>
        <v>512-769-5511</v>
      </c>
      <c r="C3" s="54" t="str">
        <f>_xlfn.XLOOKUP(D3&amp;"*",[2]EM!$D:$D,[2]EM!$E:$E,"",2)</f>
        <v>1,</v>
      </c>
      <c r="D3" s="154" t="s">
        <v>16</v>
      </c>
      <c r="E3" s="65" t="str">
        <f>IF(ISNUMBER(MATCH($D3,'[1]Scheduling Worksheet'!$B$1:$B$65536,0)),VLOOKUP($D3,'[1]Scheduling Worksheet'!$B$1:$W$65536,22,FALSE),"")</f>
        <v/>
      </c>
      <c r="F3" s="67" t="str">
        <f>IF(ISNUMBER(MATCH($D3,'[1]Scheduling Worksheet'!$C$1:$C$65536,0)),VLOOKUP($D3,'[1]Scheduling Worksheet'!$C$1:$X$65536,21,FALSE),"")</f>
        <v>1:00-EM</v>
      </c>
      <c r="G3" s="67" t="str">
        <f>IF(ISNUMBER(MATCH($D3,'[1]Scheduling Worksheet'!$D$1:$D$65536,0)),VLOOKUP($D3,'[1]Scheduling Worksheet'!$D$1:$X$65536,20,FALSE),"")</f>
        <v/>
      </c>
      <c r="H3" s="67" t="str">
        <f>IF(ISNUMBER(MATCH($D3,'[1]Scheduling Worksheet'!$E$1:$E$65536,0)),VLOOKUP($D3,'[1]Scheduling Worksheet'!$E$1:$X$65536,19,FALSE),"")</f>
        <v>1:00-EM</v>
      </c>
      <c r="I3" s="67" t="str">
        <f>IF(ISNUMBER(MATCH($D3,'[1]Scheduling Worksheet'!$F$1:$F$65536,0)),VLOOKUP($D3,'[1]Scheduling Worksheet'!$F$1:$X$65536,19,FALSE),"")</f>
        <v/>
      </c>
      <c r="J3" s="67" t="str">
        <f>IF(ISNUMBER(MATCH($D3,'[1]Scheduling Worksheet'!$G$1:$G$65536,0)),VLOOKUP($D3,'[1]Scheduling Worksheet'!$G$1:$X$65536,17,FALSE),"")</f>
        <v>1:00-EM</v>
      </c>
      <c r="K3" s="67" t="str">
        <f>IF(ISNUMBER(MATCH($D3,'[1]Scheduling Worksheet'!$H$1:$H$65536,0)),VLOOKUP($D3,'[1]Scheduling Worksheet'!$H$1:$X$65536,16,FALSE),"")</f>
        <v>1:00-EM</v>
      </c>
      <c r="L3" s="67" t="str">
        <f>IF(ISNUMBER(MATCH($D3,'[1]Scheduling Worksheet'!$I$1:$I$65536,0)),VLOOKUP($D3,'[1]Scheduling Worksheet'!$I$1:$X$65536,15,FALSE),"")</f>
        <v/>
      </c>
      <c r="M3" s="67" t="str">
        <f>IF(ISNUMBER(MATCH($D3,'[1]Scheduling Worksheet'!$J$1:$J$65536,0)),VLOOKUP($D3,'[1]Scheduling Worksheet'!$J$1:$X$65536,14,FALSE),"")</f>
        <v>1:00-EM</v>
      </c>
      <c r="N3" s="68" t="str">
        <f>IF(ISNUMBER(MATCH($D3,'[1]Scheduling Worksheet'!$K$1:$K$65536,0)),VLOOKUP($D3,'[1]Scheduling Worksheet'!$K$1:$X$65536,13,FALSE),"")</f>
        <v/>
      </c>
      <c r="O3" s="36"/>
      <c r="P3"/>
      <c r="Q3"/>
      <c r="R3" s="67" t="str">
        <f>IF(ISNUMBER(MATCH($D3,'[1]Scheduling Worksheet'!L$1:L$65536,0)),VLOOKUP($D3,'[1]Scheduling Worksheet'!$L$1:$X$65536,13,FALSE),"")</f>
        <v>1:00-EM</v>
      </c>
      <c r="S3" s="67" t="str">
        <f>IF(ISNUMBER(MATCH($D3,'[1]Scheduling Worksheet'!$M$1:$M$65536,0)),VLOOKUP($D3,'[1]Scheduling Worksheet'!$M$1:$X$65536,12,FALSE),"")</f>
        <v/>
      </c>
      <c r="T3" s="67" t="str">
        <f>IF(ISNUMBER(MATCH($D3,'[1]Scheduling Worksheet'!$N$1:$N$65536,0)),VLOOKUP($D3,'[1]Scheduling Worksheet'!$N$1:$X$65536,11,FALSE),"")</f>
        <v>1:00-EM</v>
      </c>
      <c r="U3" s="67" t="str">
        <f>IF(ISNUMBER(MATCH($D3,'[1]Scheduling Worksheet'!$O$1:$O$65536,0)),VLOOKUP($D3,'[1]Scheduling Worksheet'!$O$1:$X$65536,10,FALSE),"")</f>
        <v/>
      </c>
      <c r="V3" s="67" t="str">
        <f>IF(ISNUMBER(MATCH($D3,'[1]Scheduling Worksheet'!$P$1:$P$65536,0)),VLOOKUP($D3,'[1]Scheduling Worksheet'!$P$1:$X$65536,9,FALSE),"")</f>
        <v>1:00-EM</v>
      </c>
      <c r="W3" s="67" t="str">
        <f>IF(ISNUMBER(MATCH($D3,'[1]Scheduling Worksheet'!$Q$1:$Q$65536,0)),VLOOKUP($D3,'[1]Scheduling Worksheet'!$Q$1:$X$65536,8,FALSE),"")</f>
        <v/>
      </c>
      <c r="X3" s="67" t="str">
        <f>IF(ISNUMBER(MATCH($D3,'[1]Scheduling Worksheet'!$R$1:$R$65536,0)),VLOOKUP($D3,'[1]Scheduling Worksheet'!$R$1:$X$65536,7,FALSE),"")</f>
        <v/>
      </c>
      <c r="Y3" s="68" t="str">
        <f>IF(ISNUMBER(MATCH($D3,'[1]Scheduling Worksheet'!$S$1:$S$65536,0)),VLOOKUP($D3,'[1]Scheduling Worksheet'!$S$1:$X$65536,6,FALSE),"")</f>
        <v>1:00-EM</v>
      </c>
      <c r="Z3" s="268" t="str">
        <f>IF(ISNUMBER(MATCH($D3,'[1]Scheduling Worksheet'!$T$1:$T$65536,0)),VLOOKUP($D3,'[1]Scheduling Worksheet'!$T$1:$X$65536,5,FALSE),"")</f>
        <v/>
      </c>
      <c r="AA3" s="30"/>
      <c r="AB3" s="6">
        <f t="shared" si="0"/>
        <v>9</v>
      </c>
      <c r="AC3" s="6">
        <f t="shared" si="1"/>
        <v>9</v>
      </c>
      <c r="AD3" s="35">
        <f t="shared" si="2"/>
        <v>0</v>
      </c>
      <c r="AE3" s="25">
        <f>VLOOKUP($D3,[2]EM!$D$1:$O$65540,5,FALSE)</f>
        <v>0</v>
      </c>
      <c r="AF3" s="25" t="str">
        <f>_xlfn.XLOOKUP(D3,[2]EM!$D:$D,[2]EM!$AK:$AK,"")</f>
        <v>6 Husband Juan Mata, Lector</v>
      </c>
      <c r="AG3" s="25">
        <f>_xlfn.XLOOKUP(D3,[2]EM!$D:$D,[2]EM!$AN:$AN,"")</f>
        <v>0</v>
      </c>
      <c r="AH3" s="4">
        <f>VLOOKUP($D3,[2]EM!$D$1:$O$65540,12,FALSE)</f>
        <v>0</v>
      </c>
      <c r="AI3" s="26"/>
      <c r="AJ3" s="3" t="str">
        <f>_xlfn.XLOOKUP(D3,'[2]EIM check'!$A:$A,'[2]EIM check'!$C:$C,"no info")</f>
        <v>Expires 2028/01</v>
      </c>
      <c r="AK3" s="3"/>
      <c r="AL3" s="3"/>
      <c r="AM3" s="5" t="str">
        <f>IF($AE3="LEC",$C3,"EM")</f>
        <v>EM</v>
      </c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DS3" s="3"/>
      <c r="DT3" s="3"/>
      <c r="DU3" s="3"/>
      <c r="DV3" s="3"/>
    </row>
    <row r="4" spans="1:126" s="5" customFormat="1" ht="20.25" customHeight="1" x14ac:dyDescent="0.2">
      <c r="A4" s="41">
        <f>_xlfn.XLOOKUP(D4,[2]EM!$D:$D,[2]EM!$F:$F,"")</f>
        <v>0</v>
      </c>
      <c r="B4" s="52" t="str">
        <f>VLOOKUP($D4,[2]EM!$D$1:$P$65540,13,FALSE)</f>
        <v>737-666-2025</v>
      </c>
      <c r="C4" s="54" t="str">
        <f>_xlfn.XLOOKUP(D4&amp;"*",[2]EM!$D:$D,[2]EM!$E:$E,"",2)</f>
        <v>1,</v>
      </c>
      <c r="D4" s="53" t="s">
        <v>140</v>
      </c>
      <c r="E4" s="65" t="str">
        <f>IF(ISNUMBER(MATCH($D4,'[1]Scheduling Worksheet'!$B$1:$B$65536,0)),VLOOKUP($D4,'[1]Scheduling Worksheet'!$B$1:$W$65536,22,FALSE),"")</f>
        <v/>
      </c>
      <c r="F4" s="67" t="str">
        <f>IF(ISNUMBER(MATCH($D4,'[1]Scheduling Worksheet'!$C$1:$C$65536,0)),VLOOKUP($D4,'[1]Scheduling Worksheet'!$C$1:$X$65536,21,FALSE),"")</f>
        <v/>
      </c>
      <c r="G4" s="67" t="str">
        <f>IF(ISNUMBER(MATCH($D4,'[1]Scheduling Worksheet'!$D$1:$D$65536,0)),VLOOKUP($D4,'[1]Scheduling Worksheet'!$D$1:$X$65536,20,FALSE),"")</f>
        <v>1:00-EM</v>
      </c>
      <c r="H4" s="67" t="str">
        <f>IF(ISNUMBER(MATCH($D4,'[1]Scheduling Worksheet'!$E$1:$E$65536,0)),VLOOKUP($D4,'[1]Scheduling Worksheet'!$E$1:$X$65536,19,FALSE),"")</f>
        <v/>
      </c>
      <c r="I4" s="67" t="str">
        <f>IF(ISNUMBER(MATCH($D4,'[1]Scheduling Worksheet'!$F$1:$F$65536,0)),VLOOKUP($D4,'[1]Scheduling Worksheet'!$F$1:$X$65536,19,FALSE),"")</f>
        <v>1:00-EM</v>
      </c>
      <c r="J4" s="67" t="str">
        <f>IF(ISNUMBER(MATCH($D4,'[1]Scheduling Worksheet'!$G$1:$G$65536,0)),VLOOKUP($D4,'[1]Scheduling Worksheet'!$G$1:$X$65536,17,FALSE),"")</f>
        <v/>
      </c>
      <c r="K4" s="67" t="str">
        <f>IF(ISNUMBER(MATCH($D4,'[1]Scheduling Worksheet'!$H$1:$H$65536,0)),VLOOKUP($D4,'[1]Scheduling Worksheet'!$H$1:$X$65536,16,FALSE),"")</f>
        <v>1:00-EM</v>
      </c>
      <c r="L4" s="67" t="str">
        <f>IF(ISNUMBER(MATCH($D4,'[1]Scheduling Worksheet'!$I$1:$I$65536,0)),VLOOKUP($D4,'[1]Scheduling Worksheet'!$I$1:$X$65536,15,FALSE),"")</f>
        <v/>
      </c>
      <c r="M4" s="67" t="str">
        <f>IF(ISNUMBER(MATCH($D4,'[1]Scheduling Worksheet'!$J$1:$J$65536,0)),VLOOKUP($D4,'[1]Scheduling Worksheet'!$J$1:$X$65536,14,FALSE),"")</f>
        <v/>
      </c>
      <c r="N4" s="68" t="str">
        <f>IF(ISNUMBER(MATCH($D4,'[1]Scheduling Worksheet'!$K$1:$K$65536,0)),VLOOKUP($D4,'[1]Scheduling Worksheet'!$K$1:$X$65536,13,FALSE),"")</f>
        <v>1:00-EM</v>
      </c>
      <c r="O4" s="36"/>
      <c r="P4"/>
      <c r="Q4"/>
      <c r="R4" s="67" t="str">
        <f>IF(ISNUMBER(MATCH($D4,'[1]Scheduling Worksheet'!L$1:L$65536,0)),VLOOKUP($D4,'[1]Scheduling Worksheet'!$L$1:$X$65536,13,FALSE),"")</f>
        <v/>
      </c>
      <c r="S4" s="67" t="str">
        <f>IF(ISNUMBER(MATCH($D4,'[1]Scheduling Worksheet'!$M$1:$M$65536,0)),VLOOKUP($D4,'[1]Scheduling Worksheet'!$M$1:$X$65536,12,FALSE),"")</f>
        <v>1:00-EM</v>
      </c>
      <c r="T4" s="67" t="str">
        <f>IF(ISNUMBER(MATCH($D4,'[1]Scheduling Worksheet'!$N$1:$N$65536,0)),VLOOKUP($D4,'[1]Scheduling Worksheet'!$N$1:$X$65536,11,FALSE),"")</f>
        <v/>
      </c>
      <c r="U4" s="67" t="str">
        <f>IF(ISNUMBER(MATCH($D4,'[1]Scheduling Worksheet'!$O$1:$O$65536,0)),VLOOKUP($D4,'[1]Scheduling Worksheet'!$O$1:$X$65536,10,FALSE),"")</f>
        <v>1:00-EM</v>
      </c>
      <c r="V4" s="67" t="str">
        <f>IF(ISNUMBER(MATCH($D4,'[1]Scheduling Worksheet'!$P$1:$P$65536,0)),VLOOKUP($D4,'[1]Scheduling Worksheet'!$P$1:$X$65536,9,FALSE),"")</f>
        <v/>
      </c>
      <c r="W4" s="67" t="str">
        <f>IF(ISNUMBER(MATCH($D4,'[1]Scheduling Worksheet'!$Q$1:$Q$65536,0)),VLOOKUP($D4,'[1]Scheduling Worksheet'!$Q$1:$X$65536,8,FALSE),"")</f>
        <v>1:00-EM</v>
      </c>
      <c r="X4" s="67" t="str">
        <f>IF(ISNUMBER(MATCH($D4,'[1]Scheduling Worksheet'!$R$1:$R$65536,0)),VLOOKUP($D4,'[1]Scheduling Worksheet'!$R$1:$X$65536,7,FALSE),"")</f>
        <v/>
      </c>
      <c r="Y4" s="68" t="str">
        <f>IF(ISNUMBER(MATCH($D4,'[1]Scheduling Worksheet'!$S$1:$S$65536,0)),VLOOKUP($D4,'[1]Scheduling Worksheet'!$S$1:$X$65536,6,FALSE),"")</f>
        <v>1:00-EM</v>
      </c>
      <c r="Z4" s="68" t="str">
        <f>IF(ISNUMBER(MATCH($D4,'[1]Scheduling Worksheet'!$T$1:$T$65536,0)),VLOOKUP($D4,'[1]Scheduling Worksheet'!$T$1:$X$65536,5,FALSE),"")</f>
        <v>1:00-EM</v>
      </c>
      <c r="AA4" s="30"/>
      <c r="AB4" s="6">
        <f t="shared" si="0"/>
        <v>9</v>
      </c>
      <c r="AC4" s="6">
        <f t="shared" si="1"/>
        <v>9</v>
      </c>
      <c r="AD4" s="35">
        <f t="shared" si="2"/>
        <v>0</v>
      </c>
      <c r="AE4" s="25">
        <f>VLOOKUP($D4,[2]EM!$D$1:$O$65540,5,FALSE)</f>
        <v>0</v>
      </c>
      <c r="AF4" s="25">
        <f>_xlfn.XLOOKUP(D4,[2]EM!$D:$D,[2]EM!$AK:$AK,"")</f>
        <v>0</v>
      </c>
      <c r="AG4" s="25">
        <f>_xlfn.XLOOKUP(D4,[2]EM!$D:$D,[2]EM!$AN:$AN,"")</f>
        <v>0</v>
      </c>
      <c r="AH4" s="4" t="str">
        <f>VLOOKUP($D4,[2]EM!$D$1:$O$65540,12,FALSE)</f>
        <v>arqposada30@gmail.com</v>
      </c>
      <c r="AI4" s="3"/>
      <c r="AJ4" s="3" t="str">
        <f>_xlfn.XLOOKUP(D4,'[2]EIM check'!$A:$A,'[2]EIM check'!$C:$C,"no info")</f>
        <v>Expires 2027/06</v>
      </c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S4" s="3"/>
      <c r="DT4" s="3"/>
      <c r="DU4" s="3"/>
      <c r="DV4" s="3"/>
    </row>
    <row r="5" spans="1:126" s="3" customFormat="1" ht="20.25" customHeight="1" x14ac:dyDescent="0.2">
      <c r="A5" s="41">
        <f>_xlfn.XLOOKUP(D5,[2]EM!$D:$D,[2]EM!$F:$F,"")</f>
        <v>0</v>
      </c>
      <c r="B5" s="52" t="str">
        <f>VLOOKUP($D5,[2]EM!$D$1:$P$65540,13,FALSE)</f>
        <v>512-573-3993</v>
      </c>
      <c r="C5" s="54" t="str">
        <f>_xlfn.XLOOKUP(D5&amp;"*",[2]EM!$D:$D,[2]EM!$E:$E,"",2)</f>
        <v>1,</v>
      </c>
      <c r="D5" s="267" t="s">
        <v>115</v>
      </c>
      <c r="E5" s="65" t="str">
        <f>IF(ISNUMBER(MATCH($D5,'[1]Scheduling Worksheet'!$B$1:$B$65536,0)),VLOOKUP($D5,'[1]Scheduling Worksheet'!$B$1:$W$65536,22,FALSE),"")</f>
        <v/>
      </c>
      <c r="F5" s="67" t="str">
        <f>IF(ISNUMBER(MATCH($D5,'[1]Scheduling Worksheet'!$C$1:$C$65536,0)),VLOOKUP($D5,'[1]Scheduling Worksheet'!$C$1:$X$65536,21,FALSE),"")</f>
        <v>1:00-EM</v>
      </c>
      <c r="G5" s="67" t="str">
        <f>IF(ISNUMBER(MATCH($D5,'[1]Scheduling Worksheet'!$D$1:$D$65536,0)),VLOOKUP($D5,'[1]Scheduling Worksheet'!$D$1:$X$65536,20,FALSE),"")</f>
        <v/>
      </c>
      <c r="H5" s="67" t="str">
        <f>IF(ISNUMBER(MATCH($D5,'[1]Scheduling Worksheet'!$E$1:$E$65536,0)),VLOOKUP($D5,'[1]Scheduling Worksheet'!$E$1:$X$65536,19,FALSE),"")</f>
        <v>1:00-EM</v>
      </c>
      <c r="I5" s="67" t="str">
        <f>IF(ISNUMBER(MATCH($D5,'[1]Scheduling Worksheet'!$F$1:$F$65536,0)),VLOOKUP($D5,'[1]Scheduling Worksheet'!$F$1:$X$65536,19,FALSE),"")</f>
        <v/>
      </c>
      <c r="J5" s="67" t="str">
        <f>IF(ISNUMBER(MATCH($D5,'[1]Scheduling Worksheet'!$G$1:$G$65536,0)),VLOOKUP($D5,'[1]Scheduling Worksheet'!$G$1:$X$65536,17,FALSE),"")</f>
        <v>1:00-Lector</v>
      </c>
      <c r="K5" s="67" t="str">
        <f>IF(ISNUMBER(MATCH($D5,'[1]Scheduling Worksheet'!$H$1:$H$65536,0)),VLOOKUP($D5,'[1]Scheduling Worksheet'!$H$1:$X$65536,16,FALSE),"")</f>
        <v/>
      </c>
      <c r="L5" s="67" t="str">
        <f>IF(ISNUMBER(MATCH($D5,'[1]Scheduling Worksheet'!$I$1:$I$65536,0)),VLOOKUP($D5,'[1]Scheduling Worksheet'!$I$1:$X$65536,15,FALSE),"")</f>
        <v>1:00-EM</v>
      </c>
      <c r="M5" s="67" t="str">
        <f>IF(ISNUMBER(MATCH($D5,'[1]Scheduling Worksheet'!$J$1:$J$65536,0)),VLOOKUP($D5,'[1]Scheduling Worksheet'!$J$1:$X$65536,14,FALSE),"")</f>
        <v/>
      </c>
      <c r="N5" s="68" t="str">
        <f>IF(ISNUMBER(MATCH($D5,'[1]Scheduling Worksheet'!$K$1:$K$65536,0)),VLOOKUP($D5,'[1]Scheduling Worksheet'!$K$1:$X$65536,13,FALSE),"")</f>
        <v>1:00-EM</v>
      </c>
      <c r="O5" s="36"/>
      <c r="P5"/>
      <c r="Q5"/>
      <c r="R5" s="67" t="str">
        <f>IF(ISNUMBER(MATCH($D5,'[1]Scheduling Worksheet'!L$1:L$65536,0)),VLOOKUP($D5,'[1]Scheduling Worksheet'!$L$1:$X$65536,13,FALSE),"")</f>
        <v/>
      </c>
      <c r="S5" s="67" t="str">
        <f>IF(ISNUMBER(MATCH($D5,'[1]Scheduling Worksheet'!$M$1:$M$65536,0)),VLOOKUP($D5,'[1]Scheduling Worksheet'!$M$1:$X$65536,12,FALSE),"")</f>
        <v>1:00-EM</v>
      </c>
      <c r="T5" s="67" t="str">
        <f>IF(ISNUMBER(MATCH($D5,'[1]Scheduling Worksheet'!$N$1:$N$65536,0)),VLOOKUP($D5,'[1]Scheduling Worksheet'!$N$1:$X$65536,11,FALSE),"")</f>
        <v/>
      </c>
      <c r="U5" s="67" t="str">
        <f>IF(ISNUMBER(MATCH($D5,'[1]Scheduling Worksheet'!$O$1:$O$65536,0)),VLOOKUP($D5,'[1]Scheduling Worksheet'!$O$1:$X$65536,10,FALSE),"")</f>
        <v>1:00-Lector</v>
      </c>
      <c r="V5" s="67" t="str">
        <f>IF(ISNUMBER(MATCH($D5,'[1]Scheduling Worksheet'!$P$1:$P$65536,0)),VLOOKUP($D5,'[1]Scheduling Worksheet'!$P$1:$X$65536,9,FALSE),"")</f>
        <v/>
      </c>
      <c r="W5" s="67" t="str">
        <f>IF(ISNUMBER(MATCH($D5,'[1]Scheduling Worksheet'!$Q$1:$Q$65536,0)),VLOOKUP($D5,'[1]Scheduling Worksheet'!$Q$1:$X$65536,8,FALSE),"")</f>
        <v>1:00-EM</v>
      </c>
      <c r="X5" s="67" t="str">
        <f>IF(ISNUMBER(MATCH($D5,'[1]Scheduling Worksheet'!$R$1:$R$65536,0)),VLOOKUP($D5,'[1]Scheduling Worksheet'!$R$1:$X$65536,7,FALSE),"")</f>
        <v/>
      </c>
      <c r="Y5" s="68" t="str">
        <f>IF(ISNUMBER(MATCH($D5,'[1]Scheduling Worksheet'!$S$1:$S$65536,0)),VLOOKUP($D5,'[1]Scheduling Worksheet'!$S$1:$X$65536,6,FALSE),"")</f>
        <v>1:00-EM</v>
      </c>
      <c r="Z5" s="68" t="str">
        <f>IF(ISNUMBER(MATCH($D5,'[1]Scheduling Worksheet'!$T$1:$T$65536,0)),VLOOKUP($D5,'[1]Scheduling Worksheet'!$T$1:$X$65536,5,FALSE),"")</f>
        <v>1:00-Lector</v>
      </c>
      <c r="AA5" s="30"/>
      <c r="AB5" s="6">
        <f t="shared" si="0"/>
        <v>7</v>
      </c>
      <c r="AC5" s="6">
        <f t="shared" si="1"/>
        <v>10</v>
      </c>
      <c r="AD5" s="2">
        <f t="shared" si="2"/>
        <v>3</v>
      </c>
      <c r="AE5" s="35">
        <f>VLOOKUP($D5,[2]EM!$D$1:$O$65540,5,FALSE)</f>
        <v>0</v>
      </c>
      <c r="AF5" s="25" t="str">
        <f>_xlfn.XLOOKUP(D5,[2]EM!$D:$D,[2]EM!$AK:$AK,"")</f>
        <v>2 Schedule with wife, Sara Guerrero</v>
      </c>
      <c r="AG5" s="25">
        <f>_xlfn.XLOOKUP(D5,[2]EM!$D:$D,[2]EM!$AN:$AN,"")</f>
        <v>0</v>
      </c>
      <c r="AH5" s="4" t="str">
        <f>VLOOKUP($D5,[2]EM!$D$1:$O$65540,12,FALSE)</f>
        <v>jbelmannavarro@gmail.com</v>
      </c>
      <c r="AI5" s="4" t="str">
        <f>VLOOKUP($D5,[2]EM!$D$1:$O$65540,12,FALSE)</f>
        <v>jbelmannavarro@gmail.com</v>
      </c>
      <c r="AJ5" s="3" t="str">
        <f>_xlfn.XLOOKUP(D5,'[2]EIM check'!$A:$A,'[2]EIM check'!$C:$C,"no info")</f>
        <v>Expires 2026/02</v>
      </c>
      <c r="DS5" s="5"/>
      <c r="DT5" s="5"/>
      <c r="DU5" s="5"/>
      <c r="DV5" s="5"/>
    </row>
    <row r="6" spans="1:126" s="5" customFormat="1" ht="20.25" customHeight="1" x14ac:dyDescent="0.2">
      <c r="A6" s="41">
        <f>_xlfn.XLOOKUP(D6,[2]EM!$D:$D,[2]EM!$F:$F,"")</f>
        <v>0</v>
      </c>
      <c r="B6" s="52" t="str">
        <f>VLOOKUP($D6,[2]EM!$D$1:$P$65540,13,FALSE)</f>
        <v>512-743-5829</v>
      </c>
      <c r="C6" s="54" t="str">
        <f>_xlfn.XLOOKUP(D6&amp;"*",[2]EM!$D:$D,[2]EM!$E:$E,"",2)</f>
        <v>1,</v>
      </c>
      <c r="D6" s="267" t="s">
        <v>113</v>
      </c>
      <c r="E6" s="65" t="str">
        <f>IF(ISNUMBER(MATCH($D6,'[1]Scheduling Worksheet'!$B$1:$B$65536,0)),VLOOKUP($D6,'[1]Scheduling Worksheet'!$B$1:$W$65536,22,FALSE),"")</f>
        <v/>
      </c>
      <c r="F6" s="67" t="str">
        <f>IF(ISNUMBER(MATCH($D6,'[1]Scheduling Worksheet'!$C$1:$C$65536,0)),VLOOKUP($D6,'[1]Scheduling Worksheet'!$C$1:$X$65536,21,FALSE),"")</f>
        <v>1:00-EM</v>
      </c>
      <c r="G6" s="67" t="str">
        <f>IF(ISNUMBER(MATCH($D6,'[1]Scheduling Worksheet'!$D$1:$D$65536,0)),VLOOKUP($D6,'[1]Scheduling Worksheet'!$D$1:$X$65536,20,FALSE),"")</f>
        <v/>
      </c>
      <c r="H6" s="67" t="str">
        <f>IF(ISNUMBER(MATCH($D6,'[1]Scheduling Worksheet'!$E$1:$E$65536,0)),VLOOKUP($D6,'[1]Scheduling Worksheet'!$E$1:$X$65536,19,FALSE),"")</f>
        <v>1:00-EM</v>
      </c>
      <c r="I6" s="67" t="str">
        <f>IF(ISNUMBER(MATCH($D6,'[1]Scheduling Worksheet'!$F$1:$F$65536,0)),VLOOKUP($D6,'[1]Scheduling Worksheet'!$F$1:$X$65536,19,FALSE),"")</f>
        <v/>
      </c>
      <c r="J6" s="67" t="str">
        <f>IF(ISNUMBER(MATCH($D6,'[1]Scheduling Worksheet'!$G$1:$G$65536,0)),VLOOKUP($D6,'[1]Scheduling Worksheet'!$G$1:$X$65536,17,FALSE),"")</f>
        <v>1:00-EM</v>
      </c>
      <c r="K6" s="67" t="str">
        <f>IF(ISNUMBER(MATCH($D6,'[1]Scheduling Worksheet'!$H$1:$H$65536,0)),VLOOKUP($D6,'[1]Scheduling Worksheet'!$H$1:$X$65536,16,FALSE),"")</f>
        <v/>
      </c>
      <c r="L6" s="67" t="str">
        <f>IF(ISNUMBER(MATCH($D6,'[1]Scheduling Worksheet'!$I$1:$I$65536,0)),VLOOKUP($D6,'[1]Scheduling Worksheet'!$I$1:$X$65536,15,FALSE),"")</f>
        <v>1:00-EM</v>
      </c>
      <c r="M6" s="67" t="str">
        <f>IF(ISNUMBER(MATCH($D6,'[1]Scheduling Worksheet'!$J$1:$J$65536,0)),VLOOKUP($D6,'[1]Scheduling Worksheet'!$J$1:$X$65536,14,FALSE),"")</f>
        <v/>
      </c>
      <c r="N6" s="68" t="str">
        <f>IF(ISNUMBER(MATCH($D6,'[1]Scheduling Worksheet'!$K$1:$K$65536,0)),VLOOKUP($D6,'[1]Scheduling Worksheet'!$K$1:$X$65536,13,FALSE),"")</f>
        <v>1:00-EM</v>
      </c>
      <c r="O6" s="36"/>
      <c r="P6"/>
      <c r="Q6"/>
      <c r="R6" s="67" t="str">
        <f>IF(ISNUMBER(MATCH($D6,'[1]Scheduling Worksheet'!L$1:L$65536,0)),VLOOKUP($D6,'[1]Scheduling Worksheet'!$L$1:$X$65536,13,FALSE),"")</f>
        <v/>
      </c>
      <c r="S6" s="67" t="str">
        <f>IF(ISNUMBER(MATCH($D6,'[1]Scheduling Worksheet'!$M$1:$M$65536,0)),VLOOKUP($D6,'[1]Scheduling Worksheet'!$M$1:$X$65536,12,FALSE),"")</f>
        <v>1:00-EM</v>
      </c>
      <c r="T6" s="67" t="str">
        <f>IF(ISNUMBER(MATCH($D6,'[1]Scheduling Worksheet'!$N$1:$N$65536,0)),VLOOKUP($D6,'[1]Scheduling Worksheet'!$N$1:$X$65536,11,FALSE),"")</f>
        <v/>
      </c>
      <c r="U6" s="67" t="str">
        <f>IF(ISNUMBER(MATCH($D6,'[1]Scheduling Worksheet'!$O$1:$O$65536,0)),VLOOKUP($D6,'[1]Scheduling Worksheet'!$O$1:$X$65536,10,FALSE),"")</f>
        <v>1:00-EM</v>
      </c>
      <c r="V6" s="67" t="str">
        <f>IF(ISNUMBER(MATCH($D6,'[1]Scheduling Worksheet'!$P$1:$P$65536,0)),VLOOKUP($D6,'[1]Scheduling Worksheet'!$P$1:$X$65536,9,FALSE),"")</f>
        <v/>
      </c>
      <c r="W6" s="67" t="str">
        <f>IF(ISNUMBER(MATCH($D6,'[1]Scheduling Worksheet'!$Q$1:$Q$65536,0)),VLOOKUP($D6,'[1]Scheduling Worksheet'!$Q$1:$X$65536,8,FALSE),"")</f>
        <v>1:00-EM</v>
      </c>
      <c r="X6" s="67" t="str">
        <f>IF(ISNUMBER(MATCH($D6,'[1]Scheduling Worksheet'!$R$1:$R$65536,0)),VLOOKUP($D6,'[1]Scheduling Worksheet'!$R$1:$X$65536,7,FALSE),"")</f>
        <v/>
      </c>
      <c r="Y6" s="68" t="str">
        <f>IF(ISNUMBER(MATCH($D6,'[1]Scheduling Worksheet'!$S$1:$S$65536,0)),VLOOKUP($D6,'[1]Scheduling Worksheet'!$S$1:$X$65536,6,FALSE),"")</f>
        <v>1:00-EM</v>
      </c>
      <c r="Z6" s="68" t="str">
        <f>IF(ISNUMBER(MATCH($D6,'[1]Scheduling Worksheet'!$T$1:$T$65536,0)),VLOOKUP($D6,'[1]Scheduling Worksheet'!$T$1:$X$65536,5,FALSE),"")</f>
        <v>1:00-EM</v>
      </c>
      <c r="AA6" s="30"/>
      <c r="AB6" s="6">
        <f t="shared" si="0"/>
        <v>10</v>
      </c>
      <c r="AC6" s="6">
        <f t="shared" si="1"/>
        <v>10</v>
      </c>
      <c r="AD6" s="2">
        <f t="shared" si="2"/>
        <v>0</v>
      </c>
      <c r="AE6" s="35">
        <f>VLOOKUP($D6,[2]EM!$D$1:$O$65540,5,FALSE)</f>
        <v>0</v>
      </c>
      <c r="AF6" s="25" t="str">
        <f>_xlfn.XLOOKUP(D6,[2]EM!$D:$D,[2]EM!$AK:$AK,"")</f>
        <v>2 Schedule with husband, Juan Belman</v>
      </c>
      <c r="AG6" s="25">
        <f>_xlfn.XLOOKUP(D6,[2]EM!$D:$D,[2]EM!$AN:$AN,"")</f>
        <v>0</v>
      </c>
      <c r="AH6" s="4" t="str">
        <f>VLOOKUP($D6,[2]EM!$D$1:$O$65540,12,FALSE)</f>
        <v>saraguerreroavila72@gmail.com</v>
      </c>
      <c r="AI6" s="4" t="str">
        <f>VLOOKUP($D6,[2]EM!$D$1:$O$65540,12,FALSE)</f>
        <v>saraguerreroavila72@gmail.com</v>
      </c>
      <c r="AJ6" s="3" t="str">
        <f>_xlfn.XLOOKUP(D6,'[2]EIM check'!$A:$A,'[2]EIM check'!$C:$C,"no info")</f>
        <v>Expires 2026/05</v>
      </c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6" s="5" customFormat="1" ht="20.25" customHeight="1" x14ac:dyDescent="0.2">
      <c r="A7" s="41" t="str">
        <f>_xlfn.XLOOKUP(D7,[2]EM!$D:$D,[2]EM!$F:$F,"")</f>
        <v>cup</v>
      </c>
      <c r="B7" s="52" t="str">
        <f>VLOOKUP($D7,[2]EM!$D$1:$P$65540,13,FALSE)</f>
        <v>512-905-4250</v>
      </c>
      <c r="C7" s="54" t="str">
        <f>_xlfn.XLOOKUP(D7&amp;"*",[2]EM!$D:$D,[2]EM!$E:$E,"",2)</f>
        <v>1,</v>
      </c>
      <c r="D7" s="266" t="s">
        <v>80</v>
      </c>
      <c r="E7" s="65" t="str">
        <f>IF(ISNUMBER(MATCH($D7,'[1]Scheduling Worksheet'!$B$1:$B$65536,0)),VLOOKUP($D7,'[1]Scheduling Worksheet'!$B$1:$W$65536,22,FALSE),"")</f>
        <v/>
      </c>
      <c r="F7" s="67" t="str">
        <f>IF(ISNUMBER(MATCH($D7,'[1]Scheduling Worksheet'!$C$1:$C$65536,0)),VLOOKUP($D7,'[1]Scheduling Worksheet'!$C$1:$X$65536,21,FALSE),"")</f>
        <v>1:00-EM</v>
      </c>
      <c r="G7" s="67" t="str">
        <f>IF(ISNUMBER(MATCH($D7,'[1]Scheduling Worksheet'!$D$1:$D$65536,0)),VLOOKUP($D7,'[1]Scheduling Worksheet'!$D$1:$X$65536,20,FALSE),"")</f>
        <v/>
      </c>
      <c r="H7" s="67" t="str">
        <f>IF(ISNUMBER(MATCH($D7,'[1]Scheduling Worksheet'!$E$1:$E$65536,0)),VLOOKUP($D7,'[1]Scheduling Worksheet'!$E$1:$X$65536,19,FALSE),"")</f>
        <v>1:00-EM</v>
      </c>
      <c r="I7" s="67" t="str">
        <f>IF(ISNUMBER(MATCH($D7,'[1]Scheduling Worksheet'!$F$1:$F$65536,0)),VLOOKUP($D7,'[1]Scheduling Worksheet'!$F$1:$X$65536,19,FALSE),"")</f>
        <v/>
      </c>
      <c r="J7" s="67" t="str">
        <f>IF(ISNUMBER(MATCH($D7,'[1]Scheduling Worksheet'!$G$1:$G$65536,0)),VLOOKUP($D7,'[1]Scheduling Worksheet'!$G$1:$X$65536,17,FALSE),"")</f>
        <v>1:00-EM</v>
      </c>
      <c r="K7" s="67" t="str">
        <f>IF(ISNUMBER(MATCH($D7,'[1]Scheduling Worksheet'!$H$1:$H$65536,0)),VLOOKUP($D7,'[1]Scheduling Worksheet'!$H$1:$X$65536,16,FALSE),"")</f>
        <v/>
      </c>
      <c r="L7" s="67" t="str">
        <f>IF(ISNUMBER(MATCH($D7,'[1]Scheduling Worksheet'!$I$1:$I$65536,0)),VLOOKUP($D7,'[1]Scheduling Worksheet'!$I$1:$X$65536,15,FALSE),"")</f>
        <v>1:00-EM</v>
      </c>
      <c r="M7" s="67" t="str">
        <f>IF(ISNUMBER(MATCH($D7,'[1]Scheduling Worksheet'!$J$1:$J$65536,0)),VLOOKUP($D7,'[1]Scheduling Worksheet'!$J$1:$X$65536,14,FALSE),"")</f>
        <v/>
      </c>
      <c r="N7" s="68" t="str">
        <f>IF(ISNUMBER(MATCH($D7,'[1]Scheduling Worksheet'!$K$1:$K$65536,0)),VLOOKUP($D7,'[1]Scheduling Worksheet'!$K$1:$X$65536,13,FALSE),"")</f>
        <v>1:00-EM</v>
      </c>
      <c r="O7" s="36"/>
      <c r="P7"/>
      <c r="Q7"/>
      <c r="R7" s="67" t="str">
        <f>IF(ISNUMBER(MATCH($D7,'[1]Scheduling Worksheet'!L$1:L$65536,0)),VLOOKUP($D7,'[1]Scheduling Worksheet'!$L$1:$X$65536,13,FALSE),"")</f>
        <v/>
      </c>
      <c r="S7" s="67" t="str">
        <f>IF(ISNUMBER(MATCH($D7,'[1]Scheduling Worksheet'!$M$1:$M$65536,0)),VLOOKUP($D7,'[1]Scheduling Worksheet'!$M$1:$X$65536,12,FALSE),"")</f>
        <v>1:00-EM</v>
      </c>
      <c r="T7" s="67" t="str">
        <f>IF(ISNUMBER(MATCH($D7,'[1]Scheduling Worksheet'!$N$1:$N$65536,0)),VLOOKUP($D7,'[1]Scheduling Worksheet'!$N$1:$X$65536,11,FALSE),"")</f>
        <v/>
      </c>
      <c r="U7" s="67" t="str">
        <f>IF(ISNUMBER(MATCH($D7,'[1]Scheduling Worksheet'!$O$1:$O$65536,0)),VLOOKUP($D7,'[1]Scheduling Worksheet'!$O$1:$X$65536,10,FALSE),"")</f>
        <v>1:00-EM</v>
      </c>
      <c r="V7" s="67" t="str">
        <f>IF(ISNUMBER(MATCH($D7,'[1]Scheduling Worksheet'!$P$1:$P$65536,0)),VLOOKUP($D7,'[1]Scheduling Worksheet'!$P$1:$X$65536,9,FALSE),"")</f>
        <v/>
      </c>
      <c r="W7" s="67" t="str">
        <f>IF(ISNUMBER(MATCH($D7,'[1]Scheduling Worksheet'!$Q$1:$Q$65536,0)),VLOOKUP($D7,'[1]Scheduling Worksheet'!$Q$1:$X$65536,8,FALSE),"")</f>
        <v>1:00-EM</v>
      </c>
      <c r="X7" s="67" t="str">
        <f>IF(ISNUMBER(MATCH($D7,'[1]Scheduling Worksheet'!$R$1:$R$65536,0)),VLOOKUP($D7,'[1]Scheduling Worksheet'!$R$1:$X$65536,7,FALSE),"")</f>
        <v/>
      </c>
      <c r="Y7" s="68" t="str">
        <f>IF(ISNUMBER(MATCH($D7,'[1]Scheduling Worksheet'!$S$1:$S$65536,0)),VLOOKUP($D7,'[1]Scheduling Worksheet'!$S$1:$X$65536,6,FALSE),"")</f>
        <v>1:00-EM</v>
      </c>
      <c r="Z7" s="68" t="str">
        <f>IF(ISNUMBER(MATCH($D7,'[1]Scheduling Worksheet'!$T$1:$T$65536,0)),VLOOKUP($D7,'[1]Scheduling Worksheet'!$T$1:$X$65536,5,FALSE),"")</f>
        <v/>
      </c>
      <c r="AA7" s="30"/>
      <c r="AB7" s="6">
        <f t="shared" si="0"/>
        <v>9</v>
      </c>
      <c r="AC7" s="6">
        <f t="shared" si="1"/>
        <v>9</v>
      </c>
      <c r="AD7" s="35">
        <f t="shared" si="2"/>
        <v>0</v>
      </c>
      <c r="AE7" s="25">
        <f>VLOOKUP($D7,[2]EM!$D$1:$O$65540,5,FALSE)</f>
        <v>0</v>
      </c>
      <c r="AF7" s="25" t="str">
        <f>_xlfn.XLOOKUP(D7,[2]EM!$D:$D,[2]EM!$AK:$AK,"")</f>
        <v>1 Schedule with husband, Carlos Alpuche and daughter Emily Alpuche</v>
      </c>
      <c r="AG7" s="25">
        <f>_xlfn.XLOOKUP(D7,[2]EM!$D:$D,[2]EM!$AN:$AN,"")</f>
        <v>0</v>
      </c>
      <c r="AH7" s="4" t="str">
        <f>VLOOKUP($D7,[2]EM!$D$1:$O$65540,12,FALSE)</f>
        <v>rinnacace@yahoo.com</v>
      </c>
      <c r="AI7" s="3"/>
      <c r="AJ7" s="3" t="str">
        <f>_xlfn.XLOOKUP(D7,'[2]EIM check'!$A:$A,'[2]EIM check'!$C:$C,"no info")</f>
        <v>Expires 2027/01</v>
      </c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6" s="5" customFormat="1" ht="20.25" customHeight="1" x14ac:dyDescent="0.2">
      <c r="A8" s="41">
        <f>_xlfn.XLOOKUP(D8,[2]EM!$D:$D,[2]EM!$F:$F,"")</f>
        <v>0</v>
      </c>
      <c r="B8" s="52" t="str">
        <f>VLOOKUP($D8,[2]EM!$D$1:$P$65540,13,FALSE)</f>
        <v>512-844-0785</v>
      </c>
      <c r="C8" s="54" t="str">
        <f>_xlfn.XLOOKUP(D8&amp;"*",[2]EM!$D:$D,[2]EM!$E:$E,"",2)</f>
        <v>1,</v>
      </c>
      <c r="D8" s="263" t="s">
        <v>26</v>
      </c>
      <c r="E8" s="65" t="str">
        <f>IF(ISNUMBER(MATCH($D8,'[1]Scheduling Worksheet'!$B$1:$B$65536,0)),VLOOKUP($D8,'[1]Scheduling Worksheet'!$B$1:$W$65536,22,FALSE),"")</f>
        <v/>
      </c>
      <c r="F8" s="67" t="str">
        <f>IF(ISNUMBER(MATCH($D8,'[1]Scheduling Worksheet'!$C$1:$C$65536,0)),VLOOKUP($D8,'[1]Scheduling Worksheet'!$C$1:$X$65536,21,FALSE),"")</f>
        <v/>
      </c>
      <c r="G8" s="67" t="str">
        <f>IF(ISNUMBER(MATCH($D8,'[1]Scheduling Worksheet'!$D$1:$D$65536,0)),VLOOKUP($D8,'[1]Scheduling Worksheet'!$D$1:$X$65536,20,FALSE),"")</f>
        <v>1:00-EM</v>
      </c>
      <c r="H8" s="67" t="str">
        <f>IF(ISNUMBER(MATCH($D8,'[1]Scheduling Worksheet'!$E$1:$E$65536,0)),VLOOKUP($D8,'[1]Scheduling Worksheet'!$E$1:$X$65536,19,FALSE),"")</f>
        <v/>
      </c>
      <c r="I8" s="67" t="str">
        <f>IF(ISNUMBER(MATCH($D8,'[1]Scheduling Worksheet'!$F$1:$F$65536,0)),VLOOKUP($D8,'[1]Scheduling Worksheet'!$F$1:$X$65536,19,FALSE),"")</f>
        <v>1:00-EM</v>
      </c>
      <c r="J8" s="67" t="str">
        <f>IF(ISNUMBER(MATCH($D8,'[1]Scheduling Worksheet'!$G$1:$G$65536,0)),VLOOKUP($D8,'[1]Scheduling Worksheet'!$G$1:$X$65536,17,FALSE),"")</f>
        <v/>
      </c>
      <c r="K8" s="67" t="str">
        <f>IF(ISNUMBER(MATCH($D8,'[1]Scheduling Worksheet'!$H$1:$H$65536,0)),VLOOKUP($D8,'[1]Scheduling Worksheet'!$H$1:$X$65536,16,FALSE),"")</f>
        <v>1:00-EM</v>
      </c>
      <c r="L8" s="67" t="str">
        <f>IF(ISNUMBER(MATCH($D8,'[1]Scheduling Worksheet'!$I$1:$I$65536,0)),VLOOKUP($D8,'[1]Scheduling Worksheet'!$I$1:$X$65536,15,FALSE),"")</f>
        <v/>
      </c>
      <c r="M8" s="67" t="str">
        <f>IF(ISNUMBER(MATCH($D8,'[1]Scheduling Worksheet'!$J$1:$J$65536,0)),VLOOKUP($D8,'[1]Scheduling Worksheet'!$J$1:$X$65536,14,FALSE),"")</f>
        <v>1:00-EM</v>
      </c>
      <c r="N8" s="68" t="str">
        <f>IF(ISNUMBER(MATCH($D8,'[1]Scheduling Worksheet'!$K$1:$K$65536,0)),VLOOKUP($D8,'[1]Scheduling Worksheet'!$K$1:$X$65536,13,FALSE),"")</f>
        <v/>
      </c>
      <c r="O8" s="36"/>
      <c r="P8"/>
      <c r="Q8"/>
      <c r="R8" s="67" t="str">
        <f>IF(ISNUMBER(MATCH($D8,'[1]Scheduling Worksheet'!L$1:L$65536,0)),VLOOKUP($D8,'[1]Scheduling Worksheet'!$L$1:$X$65536,13,FALSE),"")</f>
        <v>1:00-EM</v>
      </c>
      <c r="S8" s="67" t="str">
        <f>IF(ISNUMBER(MATCH($D8,'[1]Scheduling Worksheet'!$M$1:$M$65536,0)),VLOOKUP($D8,'[1]Scheduling Worksheet'!$M$1:$X$65536,12,FALSE),"")</f>
        <v/>
      </c>
      <c r="T8" s="67" t="str">
        <f>IF(ISNUMBER(MATCH($D8,'[1]Scheduling Worksheet'!$N$1:$N$65536,0)),VLOOKUP($D8,'[1]Scheduling Worksheet'!$N$1:$X$65536,11,FALSE),"")</f>
        <v>1:00-EM</v>
      </c>
      <c r="U8" s="67" t="str">
        <f>IF(ISNUMBER(MATCH($D8,'[1]Scheduling Worksheet'!$O$1:$O$65536,0)),VLOOKUP($D8,'[1]Scheduling Worksheet'!$O$1:$X$65536,10,FALSE),"")</f>
        <v/>
      </c>
      <c r="V8" s="67" t="str">
        <f>IF(ISNUMBER(MATCH($D8,'[1]Scheduling Worksheet'!$P$1:$P$65536,0)),VLOOKUP($D8,'[1]Scheduling Worksheet'!$P$1:$X$65536,9,FALSE),"")</f>
        <v>1:00-EM</v>
      </c>
      <c r="W8" s="67" t="str">
        <f>IF(ISNUMBER(MATCH($D8,'[1]Scheduling Worksheet'!$Q$1:$Q$65536,0)),VLOOKUP($D8,'[1]Scheduling Worksheet'!$Q$1:$X$65536,8,FALSE),"")</f>
        <v/>
      </c>
      <c r="X8" s="67" t="str">
        <f>IF(ISNUMBER(MATCH($D8,'[1]Scheduling Worksheet'!$R$1:$R$65536,0)),VLOOKUP($D8,'[1]Scheduling Worksheet'!$R$1:$X$65536,7,FALSE),"")</f>
        <v>1:00-EM</v>
      </c>
      <c r="Y8" s="68" t="str">
        <f>IF(ISNUMBER(MATCH($D8,'[1]Scheduling Worksheet'!$S$1:$S$65536,0)),VLOOKUP($D8,'[1]Scheduling Worksheet'!$S$1:$X$65536,6,FALSE),"")</f>
        <v/>
      </c>
      <c r="Z8" s="68" t="str">
        <f>IF(ISNUMBER(MATCH($D8,'[1]Scheduling Worksheet'!$T$1:$T$65536,0)),VLOOKUP($D8,'[1]Scheduling Worksheet'!$T$1:$X$65536,5,FALSE),"")</f>
        <v>1:00-EM</v>
      </c>
      <c r="AA8" s="30"/>
      <c r="AB8" s="6">
        <f t="shared" si="0"/>
        <v>9</v>
      </c>
      <c r="AC8" s="6">
        <f t="shared" si="1"/>
        <v>9</v>
      </c>
      <c r="AD8" s="35">
        <f t="shared" si="2"/>
        <v>0</v>
      </c>
      <c r="AE8" s="25">
        <f>VLOOKUP($D8,[2]EM!$D$1:$O$65540,5,FALSE)</f>
        <v>0</v>
      </c>
      <c r="AF8" s="25" t="str">
        <f>_xlfn.XLOOKUP(D8,[2]EM!$D:$D,[2]EM!$AK:$AK,"")</f>
        <v>5 with husband Rodrigo and son Rodrigo. (AS)</v>
      </c>
      <c r="AG8" s="25">
        <f>_xlfn.XLOOKUP(D8,[2]EM!$D:$D,[2]EM!$AN:$AN,"")</f>
        <v>0</v>
      </c>
      <c r="AH8" s="4" t="str">
        <f>VLOOKUP($D8,[2]EM!$D$1:$O$65540,12,FALSE)</f>
        <v>rigogarcia76@hotmail.com</v>
      </c>
      <c r="AI8" s="26" t="s">
        <v>50</v>
      </c>
      <c r="AJ8" s="3" t="str">
        <f>_xlfn.XLOOKUP(D8,'[2]EIM check'!$A:$A,'[2]EIM check'!$C:$C,"no info")</f>
        <v>Expires 2028/02</v>
      </c>
      <c r="AM8" s="5" t="str">
        <f>IF($AE8="LEC",$C8,"EM")</f>
        <v>EM</v>
      </c>
    </row>
    <row r="9" spans="1:126" s="5" customFormat="1" ht="20.25" customHeight="1" x14ac:dyDescent="0.2">
      <c r="A9" s="41">
        <f>_xlfn.XLOOKUP(D9,[2]EM!$D:$D,[2]EM!$F:$F,"")</f>
        <v>0</v>
      </c>
      <c r="B9" s="52" t="str">
        <f>VLOOKUP($D9,[2]EM!$D$1:$P$65540,13,FALSE)</f>
        <v>512-657-3843</v>
      </c>
      <c r="C9" s="54" t="str">
        <f>_xlfn.XLOOKUP(D9&amp;"*",[2]EM!$D:$D,[2]EM!$E:$E,"",2)</f>
        <v>1,</v>
      </c>
      <c r="D9" s="264" t="s">
        <v>27</v>
      </c>
      <c r="E9" s="65" t="str">
        <f>IF(ISNUMBER(MATCH($D9,'[1]Scheduling Worksheet'!$B$1:$B$65536,0)),VLOOKUP($D9,'[1]Scheduling Worksheet'!$B$1:$W$65536,22,FALSE),"")</f>
        <v/>
      </c>
      <c r="F9" s="67" t="str">
        <f>IF(ISNUMBER(MATCH($D9,'[1]Scheduling Worksheet'!$C$1:$C$65536,0)),VLOOKUP($D9,'[1]Scheduling Worksheet'!$C$1:$X$65536,21,FALSE),"")</f>
        <v/>
      </c>
      <c r="G9" s="67" t="str">
        <f>IF(ISNUMBER(MATCH($D9,'[1]Scheduling Worksheet'!$D$1:$D$65536,0)),VLOOKUP($D9,'[1]Scheduling Worksheet'!$D$1:$X$65536,20,FALSE),"")</f>
        <v>1:00-EM</v>
      </c>
      <c r="H9" s="67" t="str">
        <f>IF(ISNUMBER(MATCH($D9,'[1]Scheduling Worksheet'!$E$1:$E$65536,0)),VLOOKUP($D9,'[1]Scheduling Worksheet'!$E$1:$X$65536,19,FALSE),"")</f>
        <v/>
      </c>
      <c r="I9" s="67" t="str">
        <f>IF(ISNUMBER(MATCH($D9,'[1]Scheduling Worksheet'!$F$1:$F$65536,0)),VLOOKUP($D9,'[1]Scheduling Worksheet'!$F$1:$X$65536,19,FALSE),"")</f>
        <v>1:00-Lector</v>
      </c>
      <c r="J9" s="67" t="str">
        <f>IF(ISNUMBER(MATCH($D9,'[1]Scheduling Worksheet'!$G$1:$G$65536,0)),VLOOKUP($D9,'[1]Scheduling Worksheet'!$G$1:$X$65536,17,FALSE),"")</f>
        <v/>
      </c>
      <c r="K9" s="67" t="str">
        <f>IF(ISNUMBER(MATCH($D9,'[1]Scheduling Worksheet'!$H$1:$H$65536,0)),VLOOKUP($D9,'[1]Scheduling Worksheet'!$H$1:$X$65536,16,FALSE),"")</f>
        <v>1:00-EM</v>
      </c>
      <c r="L9" s="67" t="str">
        <f>IF(ISNUMBER(MATCH($D9,'[1]Scheduling Worksheet'!$I$1:$I$65536,0)),VLOOKUP($D9,'[1]Scheduling Worksheet'!$I$1:$X$65536,15,FALSE),"")</f>
        <v/>
      </c>
      <c r="M9" s="67" t="str">
        <f>IF(ISNUMBER(MATCH($D9,'[1]Scheduling Worksheet'!$J$1:$J$65536,0)),VLOOKUP($D9,'[1]Scheduling Worksheet'!$J$1:$X$65536,14,FALSE),"")</f>
        <v>1:00-EM</v>
      </c>
      <c r="N9" s="68" t="str">
        <f>IF(ISNUMBER(MATCH($D9,'[1]Scheduling Worksheet'!$K$1:$K$65536,0)),VLOOKUP($D9,'[1]Scheduling Worksheet'!$K$1:$X$65536,13,FALSE),"")</f>
        <v/>
      </c>
      <c r="O9" s="36"/>
      <c r="P9"/>
      <c r="Q9"/>
      <c r="R9" s="67" t="str">
        <f>IF(ISNUMBER(MATCH($D9,'[1]Scheduling Worksheet'!L$1:L$65536,0)),VLOOKUP($D9,'[1]Scheduling Worksheet'!$L$1:$X$65536,13,FALSE),"")</f>
        <v>1:00-EM</v>
      </c>
      <c r="S9" s="67" t="str">
        <f>IF(ISNUMBER(MATCH($D9,'[1]Scheduling Worksheet'!$M$1:$M$65536,0)),VLOOKUP($D9,'[1]Scheduling Worksheet'!$M$1:$X$65536,12,FALSE),"")</f>
        <v/>
      </c>
      <c r="T9" s="67" t="str">
        <f>IF(ISNUMBER(MATCH($D9,'[1]Scheduling Worksheet'!$N$1:$N$65536,0)),VLOOKUP($D9,'[1]Scheduling Worksheet'!$N$1:$X$65536,11,FALSE),"")</f>
        <v>1:00-Lector</v>
      </c>
      <c r="U9" s="67" t="str">
        <f>IF(ISNUMBER(MATCH($D9,'[1]Scheduling Worksheet'!$O$1:$O$65536,0)),VLOOKUP($D9,'[1]Scheduling Worksheet'!$O$1:$X$65536,10,FALSE),"")</f>
        <v/>
      </c>
      <c r="V9" s="67" t="str">
        <f>IF(ISNUMBER(MATCH($D9,'[1]Scheduling Worksheet'!$P$1:$P$65536,0)),VLOOKUP($D9,'[1]Scheduling Worksheet'!$P$1:$X$65536,9,FALSE),"")</f>
        <v>1:00-EM</v>
      </c>
      <c r="W9" s="67" t="str">
        <f>IF(ISNUMBER(MATCH($D9,'[1]Scheduling Worksheet'!$Q$1:$Q$65536,0)),VLOOKUP($D9,'[1]Scheduling Worksheet'!$Q$1:$X$65536,8,FALSE),"")</f>
        <v/>
      </c>
      <c r="X9" s="67" t="str">
        <f>IF(ISNUMBER(MATCH($D9,'[1]Scheduling Worksheet'!$R$1:$R$65536,0)),VLOOKUP($D9,'[1]Scheduling Worksheet'!$R$1:$X$65536,7,FALSE),"")</f>
        <v>1:00-EM</v>
      </c>
      <c r="Y9" s="68" t="str">
        <f>IF(ISNUMBER(MATCH($D9,'[1]Scheduling Worksheet'!$S$1:$S$65536,0)),VLOOKUP($D9,'[1]Scheduling Worksheet'!$S$1:$X$65536,6,FALSE),"")</f>
        <v/>
      </c>
      <c r="Z9" s="68" t="str">
        <f>IF(ISNUMBER(MATCH($D9,'[1]Scheduling Worksheet'!$T$1:$T$65536,0)),VLOOKUP($D9,'[1]Scheduling Worksheet'!$T$1:$X$65536,5,FALSE),"")</f>
        <v>1:00-Lector</v>
      </c>
      <c r="AA9" s="30"/>
      <c r="AB9" s="6">
        <f t="shared" si="0"/>
        <v>6</v>
      </c>
      <c r="AC9" s="6">
        <f t="shared" si="1"/>
        <v>9</v>
      </c>
      <c r="AD9" s="35">
        <f t="shared" si="2"/>
        <v>3</v>
      </c>
      <c r="AE9" s="25" t="str">
        <f>VLOOKUP($D9,[2]EM!$D$1:$O$65540,5,FALSE)</f>
        <v>LEC</v>
      </c>
      <c r="AF9" s="25" t="str">
        <f>_xlfn.XLOOKUP(D9,[2]EM!$D:$D,[2]EM!$AK:$AK,"")</f>
        <v>5 with husband Rodrigo and son Rodrigo. (AS)</v>
      </c>
      <c r="AG9" s="25">
        <f>_xlfn.XLOOKUP(D9,[2]EM!$D:$D,[2]EM!$AN:$AN,"")</f>
        <v>0</v>
      </c>
      <c r="AH9" s="4" t="str">
        <f>VLOOKUP($D9,[2]EM!$D$1:$O$65540,12,FALSE)</f>
        <v>rigogarcia76@hotmail.com</v>
      </c>
      <c r="AI9" s="5" t="s">
        <v>50</v>
      </c>
      <c r="AJ9" s="3" t="str">
        <f>_xlfn.XLOOKUP(D9,'[2]EIM check'!$A:$A,'[2]EIM check'!$C:$C,"no info")</f>
        <v>Expires 2028/02</v>
      </c>
      <c r="AM9" s="5" t="str">
        <f>IF($AE9="LEC",$C9,"EM")</f>
        <v>1,</v>
      </c>
    </row>
    <row r="10" spans="1:126" s="5" customFormat="1" ht="20.25" customHeight="1" x14ac:dyDescent="0.2">
      <c r="A10" s="41" t="s">
        <v>172</v>
      </c>
      <c r="B10" s="52" t="str">
        <f>VLOOKUP($D10,[2]EM!$D$1:$P$65540,13,FALSE)</f>
        <v>512-605-7231</v>
      </c>
      <c r="C10" s="54" t="str">
        <f>_xlfn.XLOOKUP(D10&amp;"*",[2]EM!$D:$D,[2]EM!$E:$E,"",2)</f>
        <v>1,</v>
      </c>
      <c r="D10" s="57" t="s">
        <v>147</v>
      </c>
      <c r="E10" s="65" t="str">
        <f>IF(ISNUMBER(MATCH($D10,'[1]Scheduling Worksheet'!$B$1:$B$65536,0)),VLOOKUP($D10,'[1]Scheduling Worksheet'!$B$1:$W$65536,22,FALSE),"")</f>
        <v/>
      </c>
      <c r="F10" s="67" t="str">
        <f>IF(ISNUMBER(MATCH($D10,'[1]Scheduling Worksheet'!$C$1:$C$65536,0)),VLOOKUP($D10,'[1]Scheduling Worksheet'!$C$1:$X$65536,21,FALSE),"")</f>
        <v>1:00-EM</v>
      </c>
      <c r="G10" s="67" t="str">
        <f>IF(ISNUMBER(MATCH($D10,'[1]Scheduling Worksheet'!$D$1:$D$65536,0)),VLOOKUP($D10,'[1]Scheduling Worksheet'!$D$1:$X$65536,20,FALSE),"")</f>
        <v/>
      </c>
      <c r="H10" s="67" t="str">
        <f>IF(ISNUMBER(MATCH($D10,'[1]Scheduling Worksheet'!$E$1:$E$65536,0)),VLOOKUP($D10,'[1]Scheduling Worksheet'!$E$1:$X$65536,19,FALSE),"")</f>
        <v>1:00-Lector</v>
      </c>
      <c r="I10" s="67" t="str">
        <f>IF(ISNUMBER(MATCH($D10,'[1]Scheduling Worksheet'!$F$1:$F$65536,0)),VLOOKUP($D10,'[1]Scheduling Worksheet'!$F$1:$X$65536,19,FALSE),"")</f>
        <v/>
      </c>
      <c r="J10" s="67" t="str">
        <f>IF(ISNUMBER(MATCH($D10,'[1]Scheduling Worksheet'!$G$1:$G$65536,0)),VLOOKUP($D10,'[1]Scheduling Worksheet'!$G$1:$X$65536,17,FALSE),"")</f>
        <v>1:00-EM</v>
      </c>
      <c r="K10" s="67" t="str">
        <f>IF(ISNUMBER(MATCH($D10,'[1]Scheduling Worksheet'!$H$1:$H$65536,0)),VLOOKUP($D10,'[1]Scheduling Worksheet'!$H$1:$X$65536,16,FALSE),"")</f>
        <v/>
      </c>
      <c r="L10" s="67" t="str">
        <f>IF(ISNUMBER(MATCH($D10,'[1]Scheduling Worksheet'!$I$1:$I$65536,0)),VLOOKUP($D10,'[1]Scheduling Worksheet'!$I$1:$X$65536,15,FALSE),"")</f>
        <v>1:00-EM</v>
      </c>
      <c r="M10" s="67" t="str">
        <f>IF(ISNUMBER(MATCH($D10,'[1]Scheduling Worksheet'!$J$1:$J$65536,0)),VLOOKUP($D10,'[1]Scheduling Worksheet'!$J$1:$X$65536,14,FALSE),"")</f>
        <v/>
      </c>
      <c r="N10" s="68" t="str">
        <f>IF(ISNUMBER(MATCH($D10,'[1]Scheduling Worksheet'!$K$1:$K$65536,0)),VLOOKUP($D10,'[1]Scheduling Worksheet'!$K$1:$X$65536,13,FALSE),"")</f>
        <v>1:00-Lector</v>
      </c>
      <c r="O10" s="36"/>
      <c r="P10"/>
      <c r="Q10"/>
      <c r="R10" s="67" t="str">
        <f>IF(ISNUMBER(MATCH($D10,'[1]Scheduling Worksheet'!L$1:L$65536,0)),VLOOKUP($D10,'[1]Scheduling Worksheet'!$L$1:$X$65536,13,FALSE),"")</f>
        <v/>
      </c>
      <c r="S10" s="67" t="str">
        <f>IF(ISNUMBER(MATCH($D10,'[1]Scheduling Worksheet'!$M$1:$M$65536,0)),VLOOKUP($D10,'[1]Scheduling Worksheet'!$M$1:$X$65536,12,FALSE),"")</f>
        <v>1:00-EM</v>
      </c>
      <c r="T10" s="67" t="str">
        <f>IF(ISNUMBER(MATCH($D10,'[1]Scheduling Worksheet'!$N$1:$N$65536,0)),VLOOKUP($D10,'[1]Scheduling Worksheet'!$N$1:$X$65536,11,FALSE),"")</f>
        <v/>
      </c>
      <c r="U10" s="67" t="str">
        <f>IF(ISNUMBER(MATCH($D10,'[1]Scheduling Worksheet'!$O$1:$O$65536,0)),VLOOKUP($D10,'[1]Scheduling Worksheet'!$O$1:$X$65536,10,FALSE),"")</f>
        <v>1:00-EM</v>
      </c>
      <c r="V10" s="67" t="str">
        <f>IF(ISNUMBER(MATCH($D10,'[1]Scheduling Worksheet'!$P$1:$P$65536,0)),VLOOKUP($D10,'[1]Scheduling Worksheet'!$P$1:$X$65536,9,FALSE),"")</f>
        <v/>
      </c>
      <c r="W10" s="67" t="str">
        <f>IF(ISNUMBER(MATCH($D10,'[1]Scheduling Worksheet'!$Q$1:$Q$65536,0)),VLOOKUP($D10,'[1]Scheduling Worksheet'!$Q$1:$X$65536,8,FALSE),"")</f>
        <v>1:00-EM</v>
      </c>
      <c r="X10" s="67" t="str">
        <f>IF(ISNUMBER(MATCH($D10,'[1]Scheduling Worksheet'!$R$1:$R$65536,0)),VLOOKUP($D10,'[1]Scheduling Worksheet'!$R$1:$X$65536,7,FALSE),"")</f>
        <v/>
      </c>
      <c r="Y10" s="68" t="str">
        <f>IF(ISNUMBER(MATCH($D10,'[1]Scheduling Worksheet'!$S$1:$S$65536,0)),VLOOKUP($D10,'[1]Scheduling Worksheet'!$S$1:$X$65536,6,FALSE),"")</f>
        <v>1:00-Lector</v>
      </c>
      <c r="Z10" s="68" t="str">
        <f>IF(ISNUMBER(MATCH($D10,'[1]Scheduling Worksheet'!$T$1:$T$65536,0)),VLOOKUP($D10,'[1]Scheduling Worksheet'!$T$1:$X$65536,5,FALSE),"")</f>
        <v/>
      </c>
      <c r="AA10" s="30"/>
      <c r="AB10" s="6">
        <f t="shared" si="0"/>
        <v>6</v>
      </c>
      <c r="AC10" s="6">
        <f t="shared" si="1"/>
        <v>9</v>
      </c>
      <c r="AD10" s="2">
        <f t="shared" si="2"/>
        <v>3</v>
      </c>
      <c r="AE10" s="34" t="str">
        <f>VLOOKUP($D10,[2]EM!$D$1:$O$65541,5,FALSE)</f>
        <v>LEC</v>
      </c>
      <c r="AF10" s="25">
        <f>_xlfn.XLOOKUP(D10,[2]EM!$D:$D,[2]EM!$AK:$AK,"")</f>
        <v>0</v>
      </c>
      <c r="AG10" s="25">
        <f>_xlfn.XLOOKUP(D10,[2]EM!$D:$D,[2]EM!$AN:$AN,"")</f>
        <v>0</v>
      </c>
      <c r="AH10" s="4" t="str">
        <f>VLOOKUP($D10,[2]EM!$D$1:$O$65541,12,FALSE)</f>
        <v>mariagutierrez1224@icloud.com</v>
      </c>
      <c r="AI10" s="4" t="str">
        <f>VLOOKUP($D10,[2]EM!$D$1:$O$65541,12,FALSE)</f>
        <v>mariagutierrez1224@icloud.com</v>
      </c>
      <c r="AJ10" s="3" t="str">
        <f>_xlfn.XLOOKUP(D10,'[2]EIM check'!$A:$A,'[2]EIM check'!$C:$C,"no info")</f>
        <v>Expires 2027/03</v>
      </c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</row>
    <row r="11" spans="1:126" s="5" customFormat="1" ht="20.25" customHeight="1" x14ac:dyDescent="0.2">
      <c r="A11" s="41" t="str">
        <f>_xlfn.XLOOKUP(D11,[2]EM!$D:$D,[2]EM!$F:$F,"")</f>
        <v>cup</v>
      </c>
      <c r="B11" s="52" t="str">
        <f>VLOOKUP($D11,[2]EM!$D$1:$P$65540,13,FALSE)</f>
        <v>512-669-6809</v>
      </c>
      <c r="C11" s="54" t="str">
        <f>_xlfn.XLOOKUP(D11&amp;"*",[2]EM!$D:$D,[2]EM!$E:$E,"",2)</f>
        <v>1,</v>
      </c>
      <c r="D11" s="61" t="s">
        <v>88</v>
      </c>
      <c r="E11" s="65" t="str">
        <f>IF(ISNUMBER(MATCH($D11,'[1]Scheduling Worksheet'!$B$1:$B$65536,0)),VLOOKUP($D11,'[1]Scheduling Worksheet'!$B$1:$W$65536,22,FALSE),"")</f>
        <v/>
      </c>
      <c r="F11" s="67" t="str">
        <f>IF(ISNUMBER(MATCH($D11,'[1]Scheduling Worksheet'!$C$1:$C$65536,0)),VLOOKUP($D11,'[1]Scheduling Worksheet'!$C$1:$X$65536,21,FALSE),"")</f>
        <v>1:00-EM</v>
      </c>
      <c r="G11" s="67" t="str">
        <f>IF(ISNUMBER(MATCH($D11,'[1]Scheduling Worksheet'!$D$1:$D$65536,0)),VLOOKUP($D11,'[1]Scheduling Worksheet'!$D$1:$X$65536,20,FALSE),"")</f>
        <v/>
      </c>
      <c r="H11" s="67" t="str">
        <f>IF(ISNUMBER(MATCH($D11,'[1]Scheduling Worksheet'!$E$1:$E$65536,0)),VLOOKUP($D11,'[1]Scheduling Worksheet'!$E$1:$X$65536,19,FALSE),"")</f>
        <v>1:00-EM</v>
      </c>
      <c r="I11" s="67" t="str">
        <f>IF(ISNUMBER(MATCH($D11,'[1]Scheduling Worksheet'!$F$1:$F$65536,0)),VLOOKUP($D11,'[1]Scheduling Worksheet'!$F$1:$X$65536,19,FALSE),"")</f>
        <v/>
      </c>
      <c r="J11" s="67" t="str">
        <f>IF(ISNUMBER(MATCH($D11,'[1]Scheduling Worksheet'!$G$1:$G$65536,0)),VLOOKUP($D11,'[1]Scheduling Worksheet'!$G$1:$X$65536,17,FALSE),"")</f>
        <v>1:00-EM</v>
      </c>
      <c r="K11" s="67" t="str">
        <f>IF(ISNUMBER(MATCH($D11,'[1]Scheduling Worksheet'!$H$1:$H$65536,0)),VLOOKUP($D11,'[1]Scheduling Worksheet'!$H$1:$X$65536,16,FALSE),"")</f>
        <v/>
      </c>
      <c r="L11" s="67" t="str">
        <f>IF(ISNUMBER(MATCH($D11,'[1]Scheduling Worksheet'!$I$1:$I$65536,0)),VLOOKUP($D11,'[1]Scheduling Worksheet'!$I$1:$X$65536,15,FALSE),"")</f>
        <v>1:00-EM</v>
      </c>
      <c r="M11" s="67" t="str">
        <f>IF(ISNUMBER(MATCH($D11,'[1]Scheduling Worksheet'!$J$1:$J$65536,0)),VLOOKUP($D11,'[1]Scheduling Worksheet'!$J$1:$X$65536,14,FALSE),"")</f>
        <v/>
      </c>
      <c r="N11" s="68" t="str">
        <f>IF(ISNUMBER(MATCH($D11,'[1]Scheduling Worksheet'!$K$1:$K$65536,0)),VLOOKUP($D11,'[1]Scheduling Worksheet'!$K$1:$X$65536,13,FALSE),"")</f>
        <v>1:00-EM</v>
      </c>
      <c r="O11" s="36"/>
      <c r="P11"/>
      <c r="Q11"/>
      <c r="R11" s="67" t="str">
        <f>IF(ISNUMBER(MATCH($D11,'[1]Scheduling Worksheet'!L$1:L$65536,0)),VLOOKUP($D11,'[1]Scheduling Worksheet'!$L$1:$X$65536,13,FALSE),"")</f>
        <v/>
      </c>
      <c r="S11" s="67" t="str">
        <f>IF(ISNUMBER(MATCH($D11,'[1]Scheduling Worksheet'!$M$1:$M$65536,0)),VLOOKUP($D11,'[1]Scheduling Worksheet'!$M$1:$X$65536,12,FALSE),"")</f>
        <v/>
      </c>
      <c r="T11" s="67" t="str">
        <f>IF(ISNUMBER(MATCH($D11,'[1]Scheduling Worksheet'!$N$1:$N$65536,0)),VLOOKUP($D11,'[1]Scheduling Worksheet'!$N$1:$X$65536,11,FALSE),"")</f>
        <v>1:00-EM</v>
      </c>
      <c r="U11" s="67" t="str">
        <f>IF(ISNUMBER(MATCH($D11,'[1]Scheduling Worksheet'!$O$1:$O$65536,0)),VLOOKUP($D11,'[1]Scheduling Worksheet'!$O$1:$X$65536,10,FALSE),"")</f>
        <v/>
      </c>
      <c r="V11" s="67" t="str">
        <f>IF(ISNUMBER(MATCH($D11,'[1]Scheduling Worksheet'!$P$1:$P$65536,0)),VLOOKUP($D11,'[1]Scheduling Worksheet'!$P$1:$X$65536,9,FALSE),"")</f>
        <v>1:00-EM</v>
      </c>
      <c r="W11" s="67" t="str">
        <f>IF(ISNUMBER(MATCH($D11,'[1]Scheduling Worksheet'!$Q$1:$Q$65536,0)),VLOOKUP($D11,'[1]Scheduling Worksheet'!$Q$1:$X$65536,8,FALSE),"")</f>
        <v/>
      </c>
      <c r="X11" s="67" t="str">
        <f>IF(ISNUMBER(MATCH($D11,'[1]Scheduling Worksheet'!$R$1:$R$65536,0)),VLOOKUP($D11,'[1]Scheduling Worksheet'!$R$1:$X$65536,7,FALSE),"")</f>
        <v>1:00-EM</v>
      </c>
      <c r="Y11" s="68" t="str">
        <f>IF(ISNUMBER(MATCH($D11,'[1]Scheduling Worksheet'!$S$1:$S$65536,0)),VLOOKUP($D11,'[1]Scheduling Worksheet'!$S$1:$X$65536,6,FALSE),"")</f>
        <v/>
      </c>
      <c r="Z11" s="68" t="str">
        <f>IF(ISNUMBER(MATCH($D11,'[1]Scheduling Worksheet'!$T$1:$T$65536,0)),VLOOKUP($D11,'[1]Scheduling Worksheet'!$T$1:$X$65536,5,FALSE),"")</f>
        <v>1:00-EM</v>
      </c>
      <c r="AA11" s="30"/>
      <c r="AB11" s="6">
        <f t="shared" si="0"/>
        <v>9</v>
      </c>
      <c r="AC11" s="6">
        <f t="shared" si="1"/>
        <v>9</v>
      </c>
      <c r="AD11" s="35">
        <f t="shared" si="2"/>
        <v>0</v>
      </c>
      <c r="AE11" s="25">
        <f>VLOOKUP($D11,[2]EM!$D$1:$O$65540,5,FALSE)</f>
        <v>0</v>
      </c>
      <c r="AF11" s="25">
        <f>_xlfn.XLOOKUP(D11,[2]EM!$D:$D,[2]EM!$AK:$AK,"")</f>
        <v>0</v>
      </c>
      <c r="AG11" s="25">
        <f>_xlfn.XLOOKUP(D11,[2]EM!$D:$D,[2]EM!$AN:$AN,"")</f>
        <v>0</v>
      </c>
      <c r="AH11" s="4" t="str">
        <f>VLOOKUP($D11,[2]EM!$D$1:$O$65540,12,FALSE)</f>
        <v>ramonacastelan@gmail.com</v>
      </c>
      <c r="AI11" s="3"/>
      <c r="AJ11" s="3" t="str">
        <f>_xlfn.XLOOKUP(D11,'[2]EIM check'!$A:$A,'[2]EIM check'!$C:$C,"no info")</f>
        <v>Expires 2027/02</v>
      </c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S11" s="3"/>
      <c r="DT11" s="3"/>
      <c r="DU11" s="3"/>
      <c r="DV11" s="3"/>
    </row>
    <row r="12" spans="1:126" s="5" customFormat="1" ht="20.25" customHeight="1" x14ac:dyDescent="0.2">
      <c r="A12" s="41">
        <f>_xlfn.XLOOKUP(D12,[2]EM!$D:$D,[2]EM!$F:$F,"")</f>
        <v>0</v>
      </c>
      <c r="B12" s="52" t="str">
        <f>VLOOKUP($D12,[2]EM!$D$1:$P$65540,13,FALSE)</f>
        <v>512-576-9682</v>
      </c>
      <c r="C12" s="54" t="str">
        <f>_xlfn.XLOOKUP(D12&amp;"*",[2]EM!$D:$D,[2]EM!$E:$E,"",2)</f>
        <v>1,</v>
      </c>
      <c r="D12" s="267" t="s">
        <v>145</v>
      </c>
      <c r="E12" s="65" t="str">
        <f>IF(ISNUMBER(MATCH($D12,'[1]Scheduling Worksheet'!$B$1:$B$65536,0)),VLOOKUP($D12,'[1]Scheduling Worksheet'!$B$1:$W$65536,22,FALSE),"")</f>
        <v>1:00-EM</v>
      </c>
      <c r="F12" s="67" t="str">
        <f>IF(ISNUMBER(MATCH($D12,'[1]Scheduling Worksheet'!$C$1:$C$65536,0)),VLOOKUP($D12,'[1]Scheduling Worksheet'!$C$1:$X$65536,21,FALSE),"")</f>
        <v/>
      </c>
      <c r="G12" s="67" t="str">
        <f>IF(ISNUMBER(MATCH($D12,'[1]Scheduling Worksheet'!$D$1:$D$65536,0)),VLOOKUP($D12,'[1]Scheduling Worksheet'!$D$1:$X$65536,20,FALSE),"")</f>
        <v>1:00-EM</v>
      </c>
      <c r="H12" s="67" t="str">
        <f>IF(ISNUMBER(MATCH($D12,'[1]Scheduling Worksheet'!$E$1:$E$65536,0)),VLOOKUP($D12,'[1]Scheduling Worksheet'!$E$1:$X$65536,19,FALSE),"")</f>
        <v/>
      </c>
      <c r="I12" s="67" t="str">
        <f>IF(ISNUMBER(MATCH($D12,'[1]Scheduling Worksheet'!$F$1:$F$65536,0)),VLOOKUP($D12,'[1]Scheduling Worksheet'!$F$1:$X$65536,19,FALSE),"")</f>
        <v>1:00-EM</v>
      </c>
      <c r="J12" s="67" t="str">
        <f>IF(ISNUMBER(MATCH($D12,'[1]Scheduling Worksheet'!$G$1:$G$65536,0)),VLOOKUP($D12,'[1]Scheduling Worksheet'!$G$1:$X$65536,17,FALSE),"")</f>
        <v/>
      </c>
      <c r="K12" s="67" t="str">
        <f>IF(ISNUMBER(MATCH($D12,'[1]Scheduling Worksheet'!$H$1:$H$65536,0)),VLOOKUP($D12,'[1]Scheduling Worksheet'!$H$1:$X$65536,16,FALSE),"")</f>
        <v/>
      </c>
      <c r="L12" s="67" t="str">
        <f>IF(ISNUMBER(MATCH($D12,'[1]Scheduling Worksheet'!$I$1:$I$65536,0)),VLOOKUP($D12,'[1]Scheduling Worksheet'!$I$1:$X$65536,15,FALSE),"")</f>
        <v>1:00-EM</v>
      </c>
      <c r="M12" s="67" t="str">
        <f>IF(ISNUMBER(MATCH($D12,'[1]Scheduling Worksheet'!$J$1:$J$65536,0)),VLOOKUP($D12,'[1]Scheduling Worksheet'!$J$1:$X$65536,14,FALSE),"")</f>
        <v/>
      </c>
      <c r="N12" s="68" t="str">
        <f>IF(ISNUMBER(MATCH($D12,'[1]Scheduling Worksheet'!$K$1:$K$65536,0)),VLOOKUP($D12,'[1]Scheduling Worksheet'!$K$1:$X$65536,13,FALSE),"")</f>
        <v>1:00-EM</v>
      </c>
      <c r="O12" s="36"/>
      <c r="P12"/>
      <c r="Q12"/>
      <c r="R12" s="67" t="str">
        <f>IF(ISNUMBER(MATCH($D12,'[1]Scheduling Worksheet'!L$1:L$65536,0)),VLOOKUP($D12,'[1]Scheduling Worksheet'!$L$1:$X$65536,13,FALSE),"")</f>
        <v/>
      </c>
      <c r="S12" s="67" t="str">
        <f>IF(ISNUMBER(MATCH($D12,'[1]Scheduling Worksheet'!$M$1:$M$65536,0)),VLOOKUP($D12,'[1]Scheduling Worksheet'!$M$1:$X$65536,12,FALSE),"")</f>
        <v>1:00-EM</v>
      </c>
      <c r="T12" s="67" t="str">
        <f>IF(ISNUMBER(MATCH($D12,'[1]Scheduling Worksheet'!$N$1:$N$65536,0)),VLOOKUP($D12,'[1]Scheduling Worksheet'!$N$1:$X$65536,11,FALSE),"")</f>
        <v/>
      </c>
      <c r="U12" s="67" t="str">
        <f>IF(ISNUMBER(MATCH($D12,'[1]Scheduling Worksheet'!$O$1:$O$65536,0)),VLOOKUP($D12,'[1]Scheduling Worksheet'!$O$1:$X$65536,10,FALSE),"")</f>
        <v>1:00-EM</v>
      </c>
      <c r="V12" s="67" t="str">
        <f>IF(ISNUMBER(MATCH($D12,'[1]Scheduling Worksheet'!$P$1:$P$65536,0)),VLOOKUP($D12,'[1]Scheduling Worksheet'!$P$1:$X$65536,9,FALSE),"")</f>
        <v/>
      </c>
      <c r="W12" s="67" t="str">
        <f>IF(ISNUMBER(MATCH($D12,'[1]Scheduling Worksheet'!$Q$1:$Q$65536,0)),VLOOKUP($D12,'[1]Scheduling Worksheet'!$Q$1:$X$65536,8,FALSE),"")</f>
        <v>1:00-EM</v>
      </c>
      <c r="X12" s="67" t="str">
        <f>IF(ISNUMBER(MATCH($D12,'[1]Scheduling Worksheet'!$R$1:$R$65536,0)),VLOOKUP($D12,'[1]Scheduling Worksheet'!$R$1:$X$65536,7,FALSE),"")</f>
        <v/>
      </c>
      <c r="Y12" s="68" t="str">
        <f>IF(ISNUMBER(MATCH($D12,'[1]Scheduling Worksheet'!$S$1:$S$65536,0)),VLOOKUP($D12,'[1]Scheduling Worksheet'!$S$1:$X$65536,6,FALSE),"")</f>
        <v>1:00-EM</v>
      </c>
      <c r="Z12" s="68" t="str">
        <f>IF(ISNUMBER(MATCH($D12,'[1]Scheduling Worksheet'!$T$1:$T$65536,0)),VLOOKUP($D12,'[1]Scheduling Worksheet'!$T$1:$X$65536,5,FALSE),"")</f>
        <v/>
      </c>
      <c r="AA12" s="30"/>
      <c r="AB12" s="6">
        <f t="shared" si="0"/>
        <v>9</v>
      </c>
      <c r="AC12" s="6">
        <f t="shared" si="1"/>
        <v>9</v>
      </c>
      <c r="AD12" s="35">
        <f t="shared" si="2"/>
        <v>0</v>
      </c>
      <c r="AE12" s="25">
        <f>VLOOKUP($D12,[2]EM!$D$1:$O$65540,5,FALSE)</f>
        <v>0</v>
      </c>
      <c r="AF12" s="25" t="str">
        <f>_xlfn.XLOOKUP(D12,[2]EM!$D:$D,[2]EM!$AK:$AK,"")</f>
        <v>husband: Dimas Espinoza</v>
      </c>
      <c r="AG12" s="25">
        <f>_xlfn.XLOOKUP(D12,[2]EM!$D:$D,[2]EM!$AN:$AN,"")</f>
        <v>0</v>
      </c>
      <c r="AH12" s="4" t="str">
        <f>VLOOKUP($D12,[2]EM!$D$1:$O$65540,12,FALSE)</f>
        <v>espinosamariasanchez@gmail.com</v>
      </c>
      <c r="AI12" s="3"/>
      <c r="AJ12" s="3" t="str">
        <f>_xlfn.XLOOKUP(D12,'[2]EIM check'!$A:$A,'[2]EIM check'!$C:$C,"no info")</f>
        <v>Expires 2027/11</v>
      </c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S12" s="3"/>
      <c r="DT12" s="3"/>
      <c r="DU12" s="3"/>
      <c r="DV12" s="3"/>
    </row>
    <row r="13" spans="1:126" s="11" customFormat="1" ht="20.100000000000001" customHeight="1" x14ac:dyDescent="0.2">
      <c r="A13" s="41" t="str">
        <f>_xlfn.XLOOKUP(D13,[2]EM!$D:$D,[2]EM!$F:$F,"")</f>
        <v>cup</v>
      </c>
      <c r="B13" s="62" t="str">
        <f>VLOOKUP($D13,[2]EM!$D$1:$P$65540,13,FALSE)</f>
        <v>512-750-8631</v>
      </c>
      <c r="C13" s="63" t="str">
        <f>_xlfn.XLOOKUP(D13&amp;"*",[2]EM!$D:$D,[2]EM!$E:$E,"",2)</f>
        <v>1,</v>
      </c>
      <c r="D13" s="178" t="s">
        <v>62</v>
      </c>
      <c r="E13" s="70" t="str">
        <f>IF(ISNUMBER(MATCH($D13,'[1]Scheduling Worksheet'!$B$1:$B$65536,0)),VLOOKUP($D13,'[1]Scheduling Worksheet'!$B$1:$W$65536,22,FALSE),"")</f>
        <v>1:00-EM</v>
      </c>
      <c r="F13" s="71" t="str">
        <f>IF(ISNUMBER(MATCH($D13,'[1]Scheduling Worksheet'!$C$1:$C$65536,0)),VLOOKUP($D13,'[1]Scheduling Worksheet'!$C$1:$X$65536,21,FALSE),"")</f>
        <v/>
      </c>
      <c r="G13" s="71" t="str">
        <f>IF(ISNUMBER(MATCH($D13,'[1]Scheduling Worksheet'!$D$1:$D$65536,0)),VLOOKUP($D13,'[1]Scheduling Worksheet'!$D$1:$X$65536,20,FALSE),"")</f>
        <v>1:00-EM</v>
      </c>
      <c r="H13" s="71" t="str">
        <f>IF(ISNUMBER(MATCH($D13,'[1]Scheduling Worksheet'!$E$1:$E$65536,0)),VLOOKUP($D13,'[1]Scheduling Worksheet'!$E$1:$X$65536,19,FALSE),"")</f>
        <v/>
      </c>
      <c r="I13" s="71" t="str">
        <f>IF(ISNUMBER(MATCH($D13,'[1]Scheduling Worksheet'!$F$1:$F$65536,0)),VLOOKUP($D13,'[1]Scheduling Worksheet'!$F$1:$X$65536,19,FALSE),"")</f>
        <v>1:00-EM</v>
      </c>
      <c r="J13" s="71" t="str">
        <f>IF(ISNUMBER(MATCH($D13,'[1]Scheduling Worksheet'!$G$1:$G$65536,0)),VLOOKUP($D13,'[1]Scheduling Worksheet'!$G$1:$X$65536,17,FALSE),"")</f>
        <v/>
      </c>
      <c r="K13" s="71" t="str">
        <f>IF(ISNUMBER(MATCH($D13,'[1]Scheduling Worksheet'!$H$1:$H$65536,0)),VLOOKUP($D13,'[1]Scheduling Worksheet'!$H$1:$X$65536,16,FALSE),"")</f>
        <v>1:00-EM</v>
      </c>
      <c r="L13" s="71" t="str">
        <f>IF(ISNUMBER(MATCH($D13,'[1]Scheduling Worksheet'!$I$1:$I$65536,0)),VLOOKUP($D13,'[1]Scheduling Worksheet'!$I$1:$X$65536,15,FALSE),"")</f>
        <v/>
      </c>
      <c r="M13" s="71" t="str">
        <f>IF(ISNUMBER(MATCH($D13,'[1]Scheduling Worksheet'!$J$1:$J$65536,0)),VLOOKUP($D13,'[1]Scheduling Worksheet'!$J$1:$X$65536,14,FALSE),"")</f>
        <v>1:00-EM</v>
      </c>
      <c r="N13" s="72" t="str">
        <f>IF(ISNUMBER(MATCH($D13,'[1]Scheduling Worksheet'!$K$1:$K$65536,0)),VLOOKUP($D13,'[1]Scheduling Worksheet'!$K$1:$X$65536,13,FALSE),"")</f>
        <v/>
      </c>
      <c r="O13" s="36"/>
      <c r="P13"/>
      <c r="Q13"/>
      <c r="R13" s="71" t="str">
        <f>IF(ISNUMBER(MATCH($D13,'[1]Scheduling Worksheet'!L$1:L$65536,0)),VLOOKUP($D13,'[1]Scheduling Worksheet'!$L$1:$X$65536,13,FALSE),"")</f>
        <v>1:00-EM</v>
      </c>
      <c r="S13" s="71" t="str">
        <f>IF(ISNUMBER(MATCH($D13,'[1]Scheduling Worksheet'!$M$1:$M$65536,0)),VLOOKUP($D13,'[1]Scheduling Worksheet'!$M$1:$X$65536,12,FALSE),"")</f>
        <v/>
      </c>
      <c r="T13" s="71" t="str">
        <f>IF(ISNUMBER(MATCH($D13,'[1]Scheduling Worksheet'!$N$1:$N$65536,0)),VLOOKUP($D13,'[1]Scheduling Worksheet'!$N$1:$X$65536,11,FALSE),"")</f>
        <v>1:00-EM</v>
      </c>
      <c r="U13" s="71" t="str">
        <f>IF(ISNUMBER(MATCH($D13,'[1]Scheduling Worksheet'!$O$1:$O$65536,0)),VLOOKUP($D13,'[1]Scheduling Worksheet'!$O$1:$X$65536,10,FALSE),"")</f>
        <v/>
      </c>
      <c r="V13" s="71" t="str">
        <f>IF(ISNUMBER(MATCH($D13,'[1]Scheduling Worksheet'!$P$1:$P$65536,0)),VLOOKUP($D13,'[1]Scheduling Worksheet'!$P$1:$X$65536,9,FALSE),"")</f>
        <v>1:00-EM</v>
      </c>
      <c r="W13" s="71" t="str">
        <f>IF(ISNUMBER(MATCH($D13,'[1]Scheduling Worksheet'!$Q$1:$Q$65536,0)),VLOOKUP($D13,'[1]Scheduling Worksheet'!$Q$1:$X$65536,8,FALSE),"")</f>
        <v/>
      </c>
      <c r="X13" s="71" t="str">
        <f>IF(ISNUMBER(MATCH($D13,'[1]Scheduling Worksheet'!$R$1:$R$65536,0)),VLOOKUP($D13,'[1]Scheduling Worksheet'!$R$1:$X$65536,7,FALSE),"")</f>
        <v>1:00-EM</v>
      </c>
      <c r="Y13" s="76" t="str">
        <f>IF(ISNUMBER(MATCH($D13,'[1]Scheduling Worksheet'!$S$1:$S$65536,0)),VLOOKUP($D13,'[1]Scheduling Worksheet'!$S$1:$X$65536,6,FALSE),"")</f>
        <v/>
      </c>
      <c r="Z13" s="76" t="str">
        <f>IF(ISNUMBER(MATCH($D13,'[1]Scheduling Worksheet'!$T$1:$T$65536,0)),VLOOKUP($D13,'[1]Scheduling Worksheet'!$T$1:$X$65536,5,FALSE),"")</f>
        <v>1:00-EM</v>
      </c>
      <c r="AA13" s="31"/>
      <c r="AB13" s="6">
        <f t="shared" si="0"/>
        <v>10</v>
      </c>
      <c r="AC13" s="6">
        <f t="shared" si="1"/>
        <v>10</v>
      </c>
      <c r="AD13" s="35">
        <f t="shared" si="2"/>
        <v>0</v>
      </c>
      <c r="AE13" s="25">
        <f>VLOOKUP($D13,[2]EM!$D$1:$O$65540,5,FALSE)</f>
        <v>0</v>
      </c>
      <c r="AF13" s="25" t="str">
        <f>_xlfn.XLOOKUP(D13,[2]EM!$D:$D,[2]EM!$AK:$AK,"")</f>
        <v>7 with husband Oscar Sevilla, together</v>
      </c>
      <c r="AG13" s="25">
        <f>_xlfn.XLOOKUP(D13,[2]EM!$D:$D,[2]EM!$AN:$AN,"")</f>
        <v>0</v>
      </c>
      <c r="AH13" s="4">
        <f>VLOOKUP($D13,[2]EM!$D$1:$O$65540,12,FALSE)</f>
        <v>0</v>
      </c>
      <c r="AI13" s="26"/>
      <c r="AJ13" s="3" t="str">
        <f>_xlfn.XLOOKUP(D13,'[2]EIM check'!$A:$A,'[2]EIM check'!$C:$C,"no info")</f>
        <v>Expires 2026/03</v>
      </c>
      <c r="AK13" s="3"/>
      <c r="AL13" s="3"/>
      <c r="AM13" s="5" t="str">
        <f>IF($AE13="LEC",$C13,"EM")</f>
        <v>EM</v>
      </c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</row>
    <row r="14" spans="1:126" s="9" customFormat="1" ht="20.25" customHeight="1" x14ac:dyDescent="0.2">
      <c r="A14" s="41" t="str">
        <f>_xlfn.XLOOKUP(D14,[2]EM!$D:$D,[2]EM!$F:$F,"")</f>
        <v>cup</v>
      </c>
      <c r="B14" s="52" t="str">
        <f>VLOOKUP($D14,[2]EM!$D$1:$P$65540,13,FALSE)</f>
        <v>512-750-8631</v>
      </c>
      <c r="C14" s="54" t="str">
        <f>_xlfn.XLOOKUP(D14&amp;"*",[2]EM!$D:$D,[2]EM!$E:$E,"",2)</f>
        <v>1,</v>
      </c>
      <c r="D14" s="265" t="s">
        <v>21</v>
      </c>
      <c r="E14" s="65" t="str">
        <f>IF(ISNUMBER(MATCH($D14,'[1]Scheduling Worksheet'!$B$1:$B$65536,0)),VLOOKUP($D14,'[1]Scheduling Worksheet'!$B$1:$W$65536,22,FALSE),"")</f>
        <v>1:00-EM</v>
      </c>
      <c r="F14" s="67" t="str">
        <f>IF(ISNUMBER(MATCH($D14,'[1]Scheduling Worksheet'!$C$1:$C$65536,0)),VLOOKUP($D14,'[1]Scheduling Worksheet'!$C$1:$X$65536,21,FALSE),"")</f>
        <v/>
      </c>
      <c r="G14" s="67" t="str">
        <f>IF(ISNUMBER(MATCH($D14,'[1]Scheduling Worksheet'!$D$1:$D$65536,0)),VLOOKUP($D14,'[1]Scheduling Worksheet'!$D$1:$X$65536,20,FALSE),"")</f>
        <v>1:00-EM</v>
      </c>
      <c r="H14" s="67" t="str">
        <f>IF(ISNUMBER(MATCH($D14,'[1]Scheduling Worksheet'!$E$1:$E$65536,0)),VLOOKUP($D14,'[1]Scheduling Worksheet'!$E$1:$X$65536,19,FALSE),"")</f>
        <v/>
      </c>
      <c r="I14" s="67" t="str">
        <f>IF(ISNUMBER(MATCH($D14,'[1]Scheduling Worksheet'!$F$1:$F$65536,0)),VLOOKUP($D14,'[1]Scheduling Worksheet'!$F$1:$X$65536,19,FALSE),"")</f>
        <v>1:00-EM</v>
      </c>
      <c r="J14" s="67" t="str">
        <f>IF(ISNUMBER(MATCH($D14,'[1]Scheduling Worksheet'!$G$1:$G$65536,0)),VLOOKUP($D14,'[1]Scheduling Worksheet'!$G$1:$X$65536,17,FALSE),"")</f>
        <v/>
      </c>
      <c r="K14" s="67" t="str">
        <f>IF(ISNUMBER(MATCH($D14,'[1]Scheduling Worksheet'!$H$1:$H$65536,0)),VLOOKUP($D14,'[1]Scheduling Worksheet'!$H$1:$X$65536,16,FALSE),"")</f>
        <v>1:00-EM</v>
      </c>
      <c r="L14" s="67" t="str">
        <f>IF(ISNUMBER(MATCH($D14,'[1]Scheduling Worksheet'!$I$1:$I$65536,0)),VLOOKUP($D14,'[1]Scheduling Worksheet'!$I$1:$X$65536,15,FALSE),"")</f>
        <v/>
      </c>
      <c r="M14" s="67" t="str">
        <f>IF(ISNUMBER(MATCH($D14,'[1]Scheduling Worksheet'!$J$1:$J$65536,0)),VLOOKUP($D14,'[1]Scheduling Worksheet'!$J$1:$X$65536,14,FALSE),"")</f>
        <v>1:00-EM</v>
      </c>
      <c r="N14" s="68" t="str">
        <f>IF(ISNUMBER(MATCH($D14,'[1]Scheduling Worksheet'!$K$1:$K$65536,0)),VLOOKUP($D14,'[1]Scheduling Worksheet'!$K$1:$X$65536,13,FALSE),"")</f>
        <v/>
      </c>
      <c r="O14" s="36"/>
      <c r="P14"/>
      <c r="Q14"/>
      <c r="R14" s="67" t="str">
        <f>IF(ISNUMBER(MATCH($D14,'[1]Scheduling Worksheet'!L$1:L$65536,0)),VLOOKUP($D14,'[1]Scheduling Worksheet'!$L$1:$X$65536,13,FALSE),"")</f>
        <v>1:00-EM</v>
      </c>
      <c r="S14" s="67" t="str">
        <f>IF(ISNUMBER(MATCH($D14,'[1]Scheduling Worksheet'!$M$1:$M$65536,0)),VLOOKUP($D14,'[1]Scheduling Worksheet'!$M$1:$X$65536,12,FALSE),"")</f>
        <v/>
      </c>
      <c r="T14" s="67" t="str">
        <f>IF(ISNUMBER(MATCH($D14,'[1]Scheduling Worksheet'!$N$1:$N$65536,0)),VLOOKUP($D14,'[1]Scheduling Worksheet'!$N$1:$X$65536,11,FALSE),"")</f>
        <v>1:00-EM</v>
      </c>
      <c r="U14" s="67" t="str">
        <f>IF(ISNUMBER(MATCH($D14,'[1]Scheduling Worksheet'!$O$1:$O$65536,0)),VLOOKUP($D14,'[1]Scheduling Worksheet'!$O$1:$X$65536,10,FALSE),"")</f>
        <v/>
      </c>
      <c r="V14" s="67" t="str">
        <f>IF(ISNUMBER(MATCH($D14,'[1]Scheduling Worksheet'!$P$1:$P$65536,0)),VLOOKUP($D14,'[1]Scheduling Worksheet'!$P$1:$X$65536,9,FALSE),"")</f>
        <v>1:00-EM</v>
      </c>
      <c r="W14" s="67" t="str">
        <f>IF(ISNUMBER(MATCH($D14,'[1]Scheduling Worksheet'!$Q$1:$Q$65536,0)),VLOOKUP($D14,'[1]Scheduling Worksheet'!$Q$1:$X$65536,8,FALSE),"")</f>
        <v/>
      </c>
      <c r="X14" s="67" t="str">
        <f>IF(ISNUMBER(MATCH($D14,'[1]Scheduling Worksheet'!$R$1:$R$65536,0)),VLOOKUP($D14,'[1]Scheduling Worksheet'!$R$1:$X$65536,7,FALSE),"")</f>
        <v>1:00-EM</v>
      </c>
      <c r="Y14" s="68" t="str">
        <f>IF(ISNUMBER(MATCH($D14,'[1]Scheduling Worksheet'!$S$1:$S$65536,0)),VLOOKUP($D14,'[1]Scheduling Worksheet'!$S$1:$X$65536,6,FALSE),"")</f>
        <v/>
      </c>
      <c r="Z14" s="68" t="str">
        <f>IF(ISNUMBER(MATCH($D14,'[1]Scheduling Worksheet'!$T$1:$T$65536,0)),VLOOKUP($D14,'[1]Scheduling Worksheet'!$T$1:$X$65536,5,FALSE),"")</f>
        <v>1:00-EM</v>
      </c>
      <c r="AA14" s="30"/>
      <c r="AB14" s="6">
        <f t="shared" si="0"/>
        <v>10</v>
      </c>
      <c r="AC14" s="6">
        <f t="shared" si="1"/>
        <v>10</v>
      </c>
      <c r="AD14" s="35">
        <f t="shared" si="2"/>
        <v>0</v>
      </c>
      <c r="AE14" s="25">
        <f>VLOOKUP($D14,[2]EM!$D$1:$O$65540,5,FALSE)</f>
        <v>0</v>
      </c>
      <c r="AF14" s="25" t="str">
        <f>_xlfn.XLOOKUP(D14,[2]EM!$D:$D,[2]EM!$AK:$AK,"")</f>
        <v>7 with Irma Martinez, spouse</v>
      </c>
      <c r="AG14" s="25">
        <f>_xlfn.XLOOKUP(D14,[2]EM!$D:$D,[2]EM!$AN:$AN,"")</f>
        <v>0</v>
      </c>
      <c r="AH14" s="4">
        <f>VLOOKUP($D14,[2]EM!$D$1:$O$65540,12,FALSE)</f>
        <v>0</v>
      </c>
      <c r="AI14" s="26"/>
      <c r="AJ14" s="3" t="str">
        <f>_xlfn.XLOOKUP(D14,'[2]EIM check'!$A:$A,'[2]EIM check'!$C:$C,"no info")</f>
        <v>Expires 2026/03</v>
      </c>
      <c r="AK14" s="3"/>
      <c r="AL14" s="3"/>
      <c r="AM14" s="5" t="str">
        <f>IF($AE14="LEC",$C14,"EM")</f>
        <v>EM</v>
      </c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</row>
    <row r="15" spans="1:126" s="5" customFormat="1" ht="20.100000000000001" customHeight="1" x14ac:dyDescent="0.2">
      <c r="A15" s="41">
        <f>_xlfn.XLOOKUP(D15,[2]EM!$D:$D,[2]EM!$F:$F,"")</f>
        <v>0</v>
      </c>
      <c r="B15" s="52" t="str">
        <f>VLOOKUP($D15,[2]EM!$D$1:$P$65540,13,FALSE)</f>
        <v>512-825-5039</v>
      </c>
      <c r="C15" s="269" t="str">
        <f>_xlfn.XLOOKUP(D15&amp;"*",[2]EM!$D:$D,[2]EM!$E:$E,"",2)</f>
        <v>1,</v>
      </c>
      <c r="D15" s="270" t="s">
        <v>146</v>
      </c>
      <c r="E15" s="65" t="str">
        <f>IF(ISNUMBER(MATCH($D15,'[1]Scheduling Worksheet'!$B$1:$B$65536,0)),VLOOKUP($D15,'[1]Scheduling Worksheet'!$B$1:$W$65536,22,FALSE),"")</f>
        <v>1:00-EM</v>
      </c>
      <c r="F15" s="107" t="str">
        <f>IF(ISNUMBER(MATCH($D15,'[1]Scheduling Worksheet'!$C$1:$C$65536,0)),VLOOKUP($D15,'[1]Scheduling Worksheet'!$C$1:$X$65536,21,FALSE),"")</f>
        <v/>
      </c>
      <c r="G15" s="107" t="str">
        <f>IF(ISNUMBER(MATCH($D15,'[1]Scheduling Worksheet'!$D$1:$D$65536,0)),VLOOKUP($D15,'[1]Scheduling Worksheet'!$D$1:$X$65536,20,FALSE),"")</f>
        <v/>
      </c>
      <c r="H15" s="107" t="str">
        <f>IF(ISNUMBER(MATCH($D15,'[1]Scheduling Worksheet'!$E$1:$E$65536,0)),VLOOKUP($D15,'[1]Scheduling Worksheet'!$E$1:$X$65536,19,FALSE),"")</f>
        <v/>
      </c>
      <c r="I15" s="107" t="str">
        <f>IF(ISNUMBER(MATCH($D15,'[1]Scheduling Worksheet'!$F$1:$F$65536,0)),VLOOKUP($D15,'[1]Scheduling Worksheet'!$F$1:$X$65536,19,FALSE),"")</f>
        <v/>
      </c>
      <c r="J15" s="107" t="str">
        <f>IF(ISNUMBER(MATCH($D15,'[1]Scheduling Worksheet'!$G$1:$G$65536,0)),VLOOKUP($D15,'[1]Scheduling Worksheet'!$G$1:$X$65536,17,FALSE),"")</f>
        <v/>
      </c>
      <c r="K15" s="107" t="str">
        <f>IF(ISNUMBER(MATCH($D15,'[1]Scheduling Worksheet'!$H$1:$H$65536,0)),VLOOKUP($D15,'[1]Scheduling Worksheet'!$H$1:$X$65536,16,FALSE),"")</f>
        <v/>
      </c>
      <c r="L15" s="107" t="str">
        <f>IF(ISNUMBER(MATCH($D15,'[1]Scheduling Worksheet'!$I$1:$I$65536,0)),VLOOKUP($D15,'[1]Scheduling Worksheet'!$I$1:$X$65536,15,FALSE),"")</f>
        <v/>
      </c>
      <c r="M15" s="107" t="str">
        <f>IF(ISNUMBER(MATCH($D15,'[1]Scheduling Worksheet'!$J$1:$J$65536,0)),VLOOKUP($D15,'[1]Scheduling Worksheet'!$J$1:$X$65536,14,FALSE),"")</f>
        <v/>
      </c>
      <c r="N15" s="108" t="str">
        <f>IF(ISNUMBER(MATCH($D15,'[1]Scheduling Worksheet'!$K$1:$K$65536,0)),VLOOKUP($D15,'[1]Scheduling Worksheet'!$K$1:$X$65536,13,FALSE),"")</f>
        <v/>
      </c>
      <c r="O15" s="109"/>
      <c r="P15" s="110"/>
      <c r="Q15" s="110"/>
      <c r="R15" s="107" t="str">
        <f>IF(ISNUMBER(MATCH($D15,'[1]Scheduling Worksheet'!L$1:L$65536,0)),VLOOKUP($D15,'[1]Scheduling Worksheet'!$L$1:$X$65536,13,FALSE),"")</f>
        <v/>
      </c>
      <c r="S15" s="107" t="str">
        <f>IF(ISNUMBER(MATCH($D15,'[1]Scheduling Worksheet'!$M$1:$M$65536,0)),VLOOKUP($D15,'[1]Scheduling Worksheet'!$M$1:$X$65536,12,FALSE),"")</f>
        <v/>
      </c>
      <c r="T15" s="107" t="str">
        <f>IF(ISNUMBER(MATCH($D15,'[1]Scheduling Worksheet'!$N$1:$N$65536,0)),VLOOKUP($D15,'[1]Scheduling Worksheet'!$N$1:$X$65536,11,FALSE),"")</f>
        <v/>
      </c>
      <c r="U15" s="107" t="str">
        <f>IF(ISNUMBER(MATCH($D15,'[1]Scheduling Worksheet'!$O$1:$O$65536,0)),VLOOKUP($D15,'[1]Scheduling Worksheet'!$O$1:$X$65536,10,FALSE),"")</f>
        <v/>
      </c>
      <c r="V15" s="107" t="str">
        <f>IF(ISNUMBER(MATCH($D15,'[1]Scheduling Worksheet'!$P$1:$P$65536,0)),VLOOKUP($D15,'[1]Scheduling Worksheet'!$P$1:$X$65536,9,FALSE),"")</f>
        <v/>
      </c>
      <c r="W15" s="107" t="str">
        <f>IF(ISNUMBER(MATCH($D15,'[1]Scheduling Worksheet'!$Q$1:$Q$65536,0)),VLOOKUP($D15,'[1]Scheduling Worksheet'!$Q$1:$X$65536,8,FALSE),"")</f>
        <v/>
      </c>
      <c r="X15" s="107" t="str">
        <f>IF(ISNUMBER(MATCH($D15,'[1]Scheduling Worksheet'!$R$1:$R$65536,0)),VLOOKUP($D15,'[1]Scheduling Worksheet'!$R$1:$X$65536,7,FALSE),"")</f>
        <v/>
      </c>
      <c r="Y15" s="108" t="str">
        <f>IF(ISNUMBER(MATCH($D15,'[1]Scheduling Worksheet'!$S$1:$S$65536,0)),VLOOKUP($D15,'[1]Scheduling Worksheet'!$S$1:$X$65536,6,FALSE),"")</f>
        <v/>
      </c>
      <c r="Z15" s="108" t="str">
        <f>IF(ISNUMBER(MATCH($D15,'[1]Scheduling Worksheet'!$T$1:$T$65536,0)),VLOOKUP($D15,'[1]Scheduling Worksheet'!$T$1:$X$65536,5,FALSE),"")</f>
        <v/>
      </c>
      <c r="AA15" s="30"/>
      <c r="AB15" s="6">
        <f t="shared" ref="AB15:AB20" si="3">COUNTIF($E15:$Z15,"*-EM*")+COUNTIF($E15:$Z15,"*-CUP*")</f>
        <v>1</v>
      </c>
      <c r="AC15" s="6">
        <f t="shared" ref="AC15:AC20" si="4">COUNTIF($E15:$Z15,"*-EM*")+COUNTIF($E15:$Z15,"*-CUP*")+COUNTIF($E15:$Z15,"*-Lector*")</f>
        <v>1</v>
      </c>
      <c r="AD15" s="35">
        <f t="shared" ref="AD15:AD20" si="5">COUNTIF($E15:$Z15,"*-Lector")</f>
        <v>0</v>
      </c>
      <c r="AE15" s="25">
        <f>VLOOKUP($D15,[2]EM!$D$1:$O$65540,5,FALSE)</f>
        <v>0</v>
      </c>
      <c r="AF15" s="25" t="str">
        <f>_xlfn.XLOOKUP(D15,[2]EM!$D:$D,[2]EM!$AK:$AK,"")</f>
        <v>wife: Maria Sanchez</v>
      </c>
      <c r="AG15" s="25" t="str">
        <f>_xlfn.XLOOKUP(D15,[2]EM!$D:$D,[2]EM!$AN:$AN,"")</f>
        <v>male</v>
      </c>
      <c r="AH15" s="4" t="str">
        <f>VLOOKUP($D15,[2]EM!$D$1:$O$65540,12,FALSE)</f>
        <v>ponce9988@gmail.com</v>
      </c>
      <c r="AI15" s="3"/>
      <c r="AJ15" s="275" t="str">
        <f>_xlfn.XLOOKUP(D15,'[2]EIM check'!$A:$A,'[2]EIM check'!$C:$C,"no info")</f>
        <v>not registered</v>
      </c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6" s="5" customFormat="1" ht="20.25" customHeight="1" x14ac:dyDescent="0.2">
      <c r="A16" s="41">
        <f>_xlfn.XLOOKUP(D16,[2]EM!$D:$D,[2]EM!$F:$F,"")</f>
        <v>0</v>
      </c>
      <c r="B16" s="52" t="str">
        <f>VLOOKUP($D16,[2]EM!$D$1:$P$65540,13,FALSE)</f>
        <v>512-497-0009</v>
      </c>
      <c r="C16" s="54" t="str">
        <f>_xlfn.XLOOKUP(D16&amp;"*",[2]EM!$D:$D,[2]EM!$E:$E,"",2)</f>
        <v>1,</v>
      </c>
      <c r="D16" s="271" t="s">
        <v>114</v>
      </c>
      <c r="E16" s="65" t="str">
        <f>IF(ISNUMBER(MATCH($D16,'[1]Scheduling Worksheet'!$B$1:$B$65536,0)),VLOOKUP($D16,'[1]Scheduling Worksheet'!$B$1:$W$65536,22,FALSE),"")</f>
        <v>1:00-EM</v>
      </c>
      <c r="F16" s="107" t="str">
        <f>IF(ISNUMBER(MATCH($D16,'[1]Scheduling Worksheet'!$C$1:$C$65536,0)),VLOOKUP($D16,'[1]Scheduling Worksheet'!$C$1:$X$65536,21,FALSE),"")</f>
        <v/>
      </c>
      <c r="G16" s="107" t="str">
        <f>IF(ISNUMBER(MATCH($D16,'[1]Scheduling Worksheet'!$D$1:$D$65536,0)),VLOOKUP($D16,'[1]Scheduling Worksheet'!$D$1:$X$65536,20,FALSE),"")</f>
        <v/>
      </c>
      <c r="H16" s="107" t="str">
        <f>IF(ISNUMBER(MATCH($D16,'[1]Scheduling Worksheet'!$E$1:$E$65536,0)),VLOOKUP($D16,'[1]Scheduling Worksheet'!$E$1:$X$65536,19,FALSE),"")</f>
        <v/>
      </c>
      <c r="I16" s="107" t="str">
        <f>IF(ISNUMBER(MATCH($D16,'[1]Scheduling Worksheet'!$F$1:$F$65536,0)),VLOOKUP($D16,'[1]Scheduling Worksheet'!$F$1:$X$65536,19,FALSE),"")</f>
        <v/>
      </c>
      <c r="J16" s="107" t="str">
        <f>IF(ISNUMBER(MATCH($D16,'[1]Scheduling Worksheet'!$G$1:$G$65536,0)),VLOOKUP($D16,'[1]Scheduling Worksheet'!$G$1:$X$65536,17,FALSE),"")</f>
        <v/>
      </c>
      <c r="K16" s="107" t="str">
        <f>IF(ISNUMBER(MATCH($D16,'[1]Scheduling Worksheet'!$H$1:$H$65536,0)),VLOOKUP($D16,'[1]Scheduling Worksheet'!$H$1:$X$65536,16,FALSE),"")</f>
        <v/>
      </c>
      <c r="L16" s="107" t="str">
        <f>IF(ISNUMBER(MATCH($D16,'[1]Scheduling Worksheet'!$I$1:$I$65536,0)),VLOOKUP($D16,'[1]Scheduling Worksheet'!$I$1:$X$65536,15,FALSE),"")</f>
        <v/>
      </c>
      <c r="M16" s="107" t="str">
        <f>IF(ISNUMBER(MATCH($D16,'[1]Scheduling Worksheet'!$J$1:$J$65536,0)),VLOOKUP($D16,'[1]Scheduling Worksheet'!$J$1:$X$65536,14,FALSE),"")</f>
        <v/>
      </c>
      <c r="N16" s="108" t="str">
        <f>IF(ISNUMBER(MATCH($D16,'[1]Scheduling Worksheet'!$K$1:$K$65536,0)),VLOOKUP($D16,'[1]Scheduling Worksheet'!$K$1:$X$65536,13,FALSE),"")</f>
        <v/>
      </c>
      <c r="O16" s="109"/>
      <c r="P16" s="110"/>
      <c r="Q16" s="110"/>
      <c r="R16" s="107" t="str">
        <f>IF(ISNUMBER(MATCH($D16,'[1]Scheduling Worksheet'!L$1:L$65536,0)),VLOOKUP($D16,'[1]Scheduling Worksheet'!$L$1:$X$65536,13,FALSE),"")</f>
        <v/>
      </c>
      <c r="S16" s="107" t="str">
        <f>IF(ISNUMBER(MATCH($D16,'[1]Scheduling Worksheet'!$M$1:$M$65536,0)),VLOOKUP($D16,'[1]Scheduling Worksheet'!$M$1:$X$65536,12,FALSE),"")</f>
        <v/>
      </c>
      <c r="T16" s="107" t="str">
        <f>IF(ISNUMBER(MATCH($D16,'[1]Scheduling Worksheet'!$N$1:$N$65536,0)),VLOOKUP($D16,'[1]Scheduling Worksheet'!$N$1:$X$65536,11,FALSE),"")</f>
        <v/>
      </c>
      <c r="U16" s="107" t="str">
        <f>IF(ISNUMBER(MATCH($D16,'[1]Scheduling Worksheet'!$O$1:$O$65536,0)),VLOOKUP($D16,'[1]Scheduling Worksheet'!$O$1:$X$65536,10,FALSE),"")</f>
        <v/>
      </c>
      <c r="V16" s="107" t="str">
        <f>IF(ISNUMBER(MATCH($D16,'[1]Scheduling Worksheet'!$P$1:$P$65536,0)),VLOOKUP($D16,'[1]Scheduling Worksheet'!$P$1:$X$65536,9,FALSE),"")</f>
        <v/>
      </c>
      <c r="W16" s="107" t="str">
        <f>IF(ISNUMBER(MATCH($D16,'[1]Scheduling Worksheet'!$Q$1:$Q$65536,0)),VLOOKUP($D16,'[1]Scheduling Worksheet'!$Q$1:$X$65536,8,FALSE),"")</f>
        <v/>
      </c>
      <c r="X16" s="107" t="str">
        <f>IF(ISNUMBER(MATCH($D16,'[1]Scheduling Worksheet'!$R$1:$R$65536,0)),VLOOKUP($D16,'[1]Scheduling Worksheet'!$R$1:$X$65536,7,FALSE),"")</f>
        <v/>
      </c>
      <c r="Y16" s="108" t="str">
        <f>IF(ISNUMBER(MATCH($D16,'[1]Scheduling Worksheet'!$S$1:$S$65536,0)),VLOOKUP($D16,'[1]Scheduling Worksheet'!$S$1:$X$65536,6,FALSE),"")</f>
        <v/>
      </c>
      <c r="Z16" s="108" t="str">
        <f>IF(ISNUMBER(MATCH($D16,'[1]Scheduling Worksheet'!$T$1:$T$65536,0)),VLOOKUP($D16,'[1]Scheduling Worksheet'!$T$1:$X$65536,5,FALSE),"")</f>
        <v/>
      </c>
      <c r="AA16" s="30"/>
      <c r="AB16" s="6">
        <f t="shared" si="3"/>
        <v>1</v>
      </c>
      <c r="AC16" s="6">
        <f t="shared" si="4"/>
        <v>1</v>
      </c>
      <c r="AD16" s="2">
        <f t="shared" si="5"/>
        <v>0</v>
      </c>
      <c r="AE16" s="35">
        <f>VLOOKUP($D16,[2]EM!$D$1:$O$65540,5,FALSE)</f>
        <v>0</v>
      </c>
      <c r="AF16" s="25" t="str">
        <f>_xlfn.XLOOKUP(D16,[2]EM!$D:$D,[2]EM!$AK:$AK,"")</f>
        <v>4 Schedule with wife Isidra Martinez</v>
      </c>
      <c r="AG16" s="25">
        <f>_xlfn.XLOOKUP(D16,[2]EM!$D:$D,[2]EM!$AN:$AN,"")</f>
        <v>0</v>
      </c>
      <c r="AH16" s="4" t="str">
        <f>VLOOKUP($D16,[2]EM!$D$1:$O$65540,12,FALSE)</f>
        <v>rigobertofrausto@yahoo.com</v>
      </c>
      <c r="AI16" s="4" t="str">
        <f>VLOOKUP($D16,[2]EM!$D$1:$O$65540,12,FALSE)</f>
        <v>rigobertofrausto@yahoo.com</v>
      </c>
      <c r="AJ16" s="275" t="str">
        <f>_xlfn.XLOOKUP(D16,'[2]EIM check'!$A:$A,'[2]EIM check'!$C:$C,"no info")</f>
        <v>Expires 2024/09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6" s="11" customFormat="1" ht="20.25" customHeight="1" x14ac:dyDescent="0.2">
      <c r="A17" s="41">
        <f>_xlfn.XLOOKUP(D17,[2]EM!$D:$D,[2]EM!$F:$F,"")</f>
        <v>0</v>
      </c>
      <c r="B17" s="52" t="str">
        <f>VLOOKUP($D17,[2]EM!$D$1:$P$65540,13,FALSE)</f>
        <v>512-888-4380</v>
      </c>
      <c r="C17" s="54" t="str">
        <f>_xlfn.XLOOKUP(D17&amp;"*",[2]EM!$D:$D,[2]EM!$E:$E,"",2)</f>
        <v>1,</v>
      </c>
      <c r="D17" s="271" t="s">
        <v>116</v>
      </c>
      <c r="E17" s="65" t="str">
        <f>IF(ISNUMBER(MATCH($D17,'[1]Scheduling Worksheet'!$B$1:$B$65536,0)),VLOOKUP($D17,'[1]Scheduling Worksheet'!$B$1:$W$65536,22,FALSE),"")</f>
        <v>1:00-EM</v>
      </c>
      <c r="F17" s="107" t="str">
        <f>IF(ISNUMBER(MATCH($D17,'[1]Scheduling Worksheet'!$C$1:$C$65536,0)),VLOOKUP($D17,'[1]Scheduling Worksheet'!$C$1:$X$65536,21,FALSE),"")</f>
        <v/>
      </c>
      <c r="G17" s="107" t="str">
        <f>IF(ISNUMBER(MATCH($D17,'[1]Scheduling Worksheet'!$D$1:$D$65536,0)),VLOOKUP($D17,'[1]Scheduling Worksheet'!$D$1:$X$65536,20,FALSE),"")</f>
        <v/>
      </c>
      <c r="H17" s="107" t="str">
        <f>IF(ISNUMBER(MATCH($D17,'[1]Scheduling Worksheet'!$E$1:$E$65536,0)),VLOOKUP($D17,'[1]Scheduling Worksheet'!$E$1:$X$65536,19,FALSE),"")</f>
        <v/>
      </c>
      <c r="I17" s="107" t="str">
        <f>IF(ISNUMBER(MATCH($D17,'[1]Scheduling Worksheet'!$F$1:$F$65536,0)),VLOOKUP($D17,'[1]Scheduling Worksheet'!$F$1:$X$65536,19,FALSE),"")</f>
        <v/>
      </c>
      <c r="J17" s="107" t="str">
        <f>IF(ISNUMBER(MATCH($D17,'[1]Scheduling Worksheet'!$G$1:$G$65536,0)),VLOOKUP($D17,'[1]Scheduling Worksheet'!$G$1:$X$65536,17,FALSE),"")</f>
        <v/>
      </c>
      <c r="K17" s="107" t="str">
        <f>IF(ISNUMBER(MATCH($D17,'[1]Scheduling Worksheet'!$H$1:$H$65536,0)),VLOOKUP($D17,'[1]Scheduling Worksheet'!$H$1:$X$65536,16,FALSE),"")</f>
        <v/>
      </c>
      <c r="L17" s="107" t="str">
        <f>IF(ISNUMBER(MATCH($D17,'[1]Scheduling Worksheet'!$I$1:$I$65536,0)),VLOOKUP($D17,'[1]Scheduling Worksheet'!$I$1:$X$65536,15,FALSE),"")</f>
        <v/>
      </c>
      <c r="M17" s="107" t="str">
        <f>IF(ISNUMBER(MATCH($D17,'[1]Scheduling Worksheet'!$J$1:$J$65536,0)),VLOOKUP($D17,'[1]Scheduling Worksheet'!$J$1:$X$65536,14,FALSE),"")</f>
        <v/>
      </c>
      <c r="N17" s="260" t="str">
        <f>IF(ISNUMBER(MATCH($D17,'[1]Scheduling Worksheet'!$K$1:$K$65536,0)),VLOOKUP($D17,'[1]Scheduling Worksheet'!$K$1:$X$65536,13,FALSE),"")</f>
        <v/>
      </c>
      <c r="O17" s="109"/>
      <c r="P17" s="110"/>
      <c r="Q17" s="110"/>
      <c r="R17" s="107" t="str">
        <f>IF(ISNUMBER(MATCH($D17,'[1]Scheduling Worksheet'!L$1:L$65536,0)),VLOOKUP($D17,'[1]Scheduling Worksheet'!$L$1:$X$65536,13,FALSE),"")</f>
        <v/>
      </c>
      <c r="S17" s="107" t="str">
        <f>IF(ISNUMBER(MATCH($D17,'[1]Scheduling Worksheet'!$M$1:$M$65536,0)),VLOOKUP($D17,'[1]Scheduling Worksheet'!$M$1:$X$65536,12,FALSE),"")</f>
        <v/>
      </c>
      <c r="T17" s="107" t="str">
        <f>IF(ISNUMBER(MATCH($D17,'[1]Scheduling Worksheet'!$N$1:$N$65536,0)),VLOOKUP($D17,'[1]Scheduling Worksheet'!$N$1:$X$65536,11,FALSE),"")</f>
        <v/>
      </c>
      <c r="U17" s="107" t="str">
        <f>IF(ISNUMBER(MATCH($D17,'[1]Scheduling Worksheet'!$O$1:$O$65536,0)),VLOOKUP($D17,'[1]Scheduling Worksheet'!$O$1:$X$65536,10,FALSE),"")</f>
        <v/>
      </c>
      <c r="V17" s="107" t="str">
        <f>IF(ISNUMBER(MATCH($D17,'[1]Scheduling Worksheet'!$P$1:$P$65536,0)),VLOOKUP($D17,'[1]Scheduling Worksheet'!$P$1:$X$65536,9,FALSE),"")</f>
        <v/>
      </c>
      <c r="W17" s="107" t="str">
        <f>IF(ISNUMBER(MATCH($D17,'[1]Scheduling Worksheet'!$Q$1:$Q$65536,0)),VLOOKUP($D17,'[1]Scheduling Worksheet'!$Q$1:$X$65536,8,FALSE),"")</f>
        <v/>
      </c>
      <c r="X17" s="107" t="str">
        <f>IF(ISNUMBER(MATCH($D17,'[1]Scheduling Worksheet'!$R$1:$R$65536,0)),VLOOKUP($D17,'[1]Scheduling Worksheet'!$R$1:$X$65536,7,FALSE),"")</f>
        <v/>
      </c>
      <c r="Y17" s="108" t="str">
        <f>IF(ISNUMBER(MATCH($D17,'[1]Scheduling Worksheet'!$S$1:$S$65536,0)),VLOOKUP($D17,'[1]Scheduling Worksheet'!$S$1:$X$65536,6,FALSE),"")</f>
        <v/>
      </c>
      <c r="Z17" s="108" t="str">
        <f>IF(ISNUMBER(MATCH($D17,'[1]Scheduling Worksheet'!$T$1:$T$65536,0)),VLOOKUP($D17,'[1]Scheduling Worksheet'!$T$1:$X$65536,5,FALSE),"")</f>
        <v/>
      </c>
      <c r="AA17" s="30"/>
      <c r="AB17" s="6">
        <f t="shared" si="3"/>
        <v>1</v>
      </c>
      <c r="AC17" s="6">
        <f t="shared" si="4"/>
        <v>1</v>
      </c>
      <c r="AD17" s="2">
        <f t="shared" si="5"/>
        <v>0</v>
      </c>
      <c r="AE17" s="35">
        <f>VLOOKUP($D17,[2]EM!$D$1:$O$65540,5,FALSE)</f>
        <v>0</v>
      </c>
      <c r="AF17" s="25" t="str">
        <f>_xlfn.XLOOKUP(D17,[2]EM!$D:$D,[2]EM!$AK:$AK,"")</f>
        <v>4 Schedule with hunsband Rigoberto Frausto</v>
      </c>
      <c r="AG17" s="25">
        <f>_xlfn.XLOOKUP(D17,[2]EM!$D:$D,[2]EM!$AN:$AN,"")</f>
        <v>0</v>
      </c>
      <c r="AH17" s="4" t="str">
        <f>VLOOKUP($D17,[2]EM!$D$1:$O$65540,12,FALSE)</f>
        <v>isidramartinez0711@yahoo.com</v>
      </c>
      <c r="AI17" s="4" t="str">
        <f>VLOOKUP($D17,[2]EM!$D$1:$O$65540,12,FALSE)</f>
        <v>isidramartinez0711@yahoo.com</v>
      </c>
      <c r="AJ17" s="275" t="str">
        <f>_xlfn.XLOOKUP(D17,'[2]EIM check'!$A:$A,'[2]EIM check'!$C:$C,"no info")</f>
        <v>Expires 2024/09</v>
      </c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126" s="5" customFormat="1" ht="20.25" customHeight="1" x14ac:dyDescent="0.2">
      <c r="A18" s="41">
        <f>_xlfn.XLOOKUP(D18,[2]EM!$D:$D,[2]EM!$F:$F,"")</f>
        <v>0</v>
      </c>
      <c r="B18" s="52" t="str">
        <f>VLOOKUP($D18,[2]EM!$D$1:$P$65540,13,FALSE)</f>
        <v>512-825-7261 512-970-2132</v>
      </c>
      <c r="C18" s="54" t="str">
        <f>_xlfn.XLOOKUP(D18&amp;"*",[2]EM!$D:$D,[2]EM!$E:$E,"",2)</f>
        <v>1,</v>
      </c>
      <c r="D18" s="272" t="s">
        <v>34</v>
      </c>
      <c r="E18" s="65" t="str">
        <f>IF(ISNUMBER(MATCH($D18,'[1]Scheduling Worksheet'!$B$1:$B$65536,0)),VLOOKUP($D18,'[1]Scheduling Worksheet'!$B$1:$W$65536,22,FALSE),"")</f>
        <v/>
      </c>
      <c r="F18" s="107" t="str">
        <f>IF(ISNUMBER(MATCH($D18,'[1]Scheduling Worksheet'!$C$1:$C$65536,0)),VLOOKUP($D18,'[1]Scheduling Worksheet'!$C$1:$X$65536,21,FALSE),"")</f>
        <v/>
      </c>
      <c r="G18" s="107" t="str">
        <f>IF(ISNUMBER(MATCH($D18,'[1]Scheduling Worksheet'!$D$1:$D$65536,0)),VLOOKUP($D18,'[1]Scheduling Worksheet'!$D$1:$X$65536,20,FALSE),"")</f>
        <v/>
      </c>
      <c r="H18" s="107" t="str">
        <f>IF(ISNUMBER(MATCH($D18,'[1]Scheduling Worksheet'!$E$1:$E$65536,0)),VLOOKUP($D18,'[1]Scheduling Worksheet'!$E$1:$X$65536,19,FALSE),"")</f>
        <v/>
      </c>
      <c r="I18" s="107" t="str">
        <f>IF(ISNUMBER(MATCH($D18,'[1]Scheduling Worksheet'!$F$1:$F$65536,0)),VLOOKUP($D18,'[1]Scheduling Worksheet'!$F$1:$X$65536,19,FALSE),"")</f>
        <v/>
      </c>
      <c r="J18" s="107" t="str">
        <f>IF(ISNUMBER(MATCH($D18,'[1]Scheduling Worksheet'!$G$1:$G$65536,0)),VLOOKUP($D18,'[1]Scheduling Worksheet'!$G$1:$X$65536,17,FALSE),"")</f>
        <v/>
      </c>
      <c r="K18" s="107" t="str">
        <f>IF(ISNUMBER(MATCH($D18,'[1]Scheduling Worksheet'!$H$1:$H$65536,0)),VLOOKUP($D18,'[1]Scheduling Worksheet'!$H$1:$X$65536,16,FALSE),"")</f>
        <v/>
      </c>
      <c r="L18" s="107" t="str">
        <f>IF(ISNUMBER(MATCH($D18,'[1]Scheduling Worksheet'!$I$1:$I$65536,0)),VLOOKUP($D18,'[1]Scheduling Worksheet'!$I$1:$X$65536,15,FALSE),"")</f>
        <v/>
      </c>
      <c r="M18" s="107" t="str">
        <f>IF(ISNUMBER(MATCH($D18,'[1]Scheduling Worksheet'!$J$1:$J$65536,0)),VLOOKUP($D18,'[1]Scheduling Worksheet'!$J$1:$X$65536,14,FALSE),"")</f>
        <v/>
      </c>
      <c r="N18" s="108" t="str">
        <f>IF(ISNUMBER(MATCH($D18,'[1]Scheduling Worksheet'!$K$1:$K$65536,0)),VLOOKUP($D18,'[1]Scheduling Worksheet'!$K$1:$X$65536,13,FALSE),"")</f>
        <v/>
      </c>
      <c r="O18" s="109"/>
      <c r="P18" s="110"/>
      <c r="Q18" s="110"/>
      <c r="R18" s="107" t="str">
        <f>IF(ISNUMBER(MATCH($D18,'[1]Scheduling Worksheet'!L$1:L$65536,0)),VLOOKUP($D18,'[1]Scheduling Worksheet'!$L$1:$X$65536,13,FALSE),"")</f>
        <v/>
      </c>
      <c r="S18" s="107" t="str">
        <f>IF(ISNUMBER(MATCH($D18,'[1]Scheduling Worksheet'!$M$1:$M$65536,0)),VLOOKUP($D18,'[1]Scheduling Worksheet'!$M$1:$X$65536,12,FALSE),"")</f>
        <v/>
      </c>
      <c r="T18" s="107" t="str">
        <f>IF(ISNUMBER(MATCH($D18,'[1]Scheduling Worksheet'!$N$1:$N$65536,0)),VLOOKUP($D18,'[1]Scheduling Worksheet'!$N$1:$X$65536,11,FALSE),"")</f>
        <v/>
      </c>
      <c r="U18" s="107" t="str">
        <f>IF(ISNUMBER(MATCH($D18,'[1]Scheduling Worksheet'!$O$1:$O$65536,0)),VLOOKUP($D18,'[1]Scheduling Worksheet'!$O$1:$X$65536,10,FALSE),"")</f>
        <v/>
      </c>
      <c r="V18" s="107" t="str">
        <f>IF(ISNUMBER(MATCH($D18,'[1]Scheduling Worksheet'!$P$1:$P$65536,0)),VLOOKUP($D18,'[1]Scheduling Worksheet'!$P$1:$X$65536,9,FALSE),"")</f>
        <v/>
      </c>
      <c r="W18" s="107" t="str">
        <f>IF(ISNUMBER(MATCH($D18,'[1]Scheduling Worksheet'!$Q$1:$Q$65536,0)),VLOOKUP($D18,'[1]Scheduling Worksheet'!$Q$1:$X$65536,8,FALSE),"")</f>
        <v/>
      </c>
      <c r="X18" s="107" t="str">
        <f>IF(ISNUMBER(MATCH($D18,'[1]Scheduling Worksheet'!$R$1:$R$65536,0)),VLOOKUP($D18,'[1]Scheduling Worksheet'!$R$1:$X$65536,7,FALSE),"")</f>
        <v/>
      </c>
      <c r="Y18" s="108" t="str">
        <f>IF(ISNUMBER(MATCH($D18,'[1]Scheduling Worksheet'!$S$1:$S$65536,0)),VLOOKUP($D18,'[1]Scheduling Worksheet'!$S$1:$X$65536,6,FALSE),"")</f>
        <v/>
      </c>
      <c r="Z18" s="108" t="str">
        <f>IF(ISNUMBER(MATCH($D18,'[1]Scheduling Worksheet'!$T$1:$T$65536,0)),VLOOKUP($D18,'[1]Scheduling Worksheet'!$T$1:$X$65536,5,FALSE),"")</f>
        <v/>
      </c>
      <c r="AA18" s="30"/>
      <c r="AB18" s="6">
        <f t="shared" si="3"/>
        <v>0</v>
      </c>
      <c r="AC18" s="6">
        <f t="shared" si="4"/>
        <v>0</v>
      </c>
      <c r="AD18" s="35">
        <f t="shared" si="5"/>
        <v>0</v>
      </c>
      <c r="AE18" s="25">
        <f>VLOOKUP($D18,[2]EM!$D$1:$O$65540,5,FALSE)</f>
        <v>0</v>
      </c>
      <c r="AF18" s="25" t="str">
        <f>_xlfn.XLOOKUP(D18,[2]EM!$D:$D,[2]EM!$AK:$AK,"")</f>
        <v>3 with wife Laura Esparza together</v>
      </c>
      <c r="AG18" s="25">
        <f>_xlfn.XLOOKUP(D18,[2]EM!$D:$D,[2]EM!$AN:$AN,"")</f>
        <v>0</v>
      </c>
      <c r="AH18" s="4" t="str">
        <f>VLOOKUP($D18,[2]EM!$D$1:$O$65540,12,FALSE)</f>
        <v>lesparza27@yahoo.com</v>
      </c>
      <c r="AI18" s="26"/>
      <c r="AJ18" s="276" t="str">
        <f>_xlfn.XLOOKUP(D18,'[2]EIM check'!$A:$A,'[2]EIM check'!$C:$C,"no info")</f>
        <v>Expires 2025/06</v>
      </c>
      <c r="AK18" s="3"/>
      <c r="AL18" s="3"/>
      <c r="AM18" s="5" t="str">
        <f>IF($AE18="LEC",$C18,"EM")</f>
        <v>EM</v>
      </c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126" s="5" customFormat="1" ht="20.25" customHeight="1" thickBot="1" x14ac:dyDescent="0.25">
      <c r="A19" s="41">
        <f>_xlfn.XLOOKUP(D19,[2]EM!$D:$D,[2]EM!$F:$F,"")</f>
        <v>0</v>
      </c>
      <c r="B19" s="52" t="str">
        <f>VLOOKUP($D19,[2]EM!$D$1:$P$65540,13,FALSE)</f>
        <v>512-825-7261 512-970-2132</v>
      </c>
      <c r="C19" s="54" t="str">
        <f>_xlfn.XLOOKUP(D19&amp;"*",[2]EM!$D:$D,[2]EM!$E:$E,"",2)</f>
        <v>1,</v>
      </c>
      <c r="D19" s="273" t="s">
        <v>35</v>
      </c>
      <c r="E19" s="65" t="str">
        <f>IF(ISNUMBER(MATCH($D19,'[1]Scheduling Worksheet'!$B$1:$B$65536,0)),VLOOKUP($D19,'[1]Scheduling Worksheet'!$B$1:$W$65536,22,FALSE),"")</f>
        <v/>
      </c>
      <c r="F19" s="107" t="str">
        <f>IF(ISNUMBER(MATCH($D19,'[1]Scheduling Worksheet'!$C$1:$C$65536,0)),VLOOKUP($D19,'[1]Scheduling Worksheet'!$C$1:$X$65536,21,FALSE),"")</f>
        <v/>
      </c>
      <c r="G19" s="107" t="str">
        <f>IF(ISNUMBER(MATCH($D19,'[1]Scheduling Worksheet'!$D$1:$D$65536,0)),VLOOKUP($D19,'[1]Scheduling Worksheet'!$D$1:$X$65536,20,FALSE),"")</f>
        <v/>
      </c>
      <c r="H19" s="107" t="str">
        <f>IF(ISNUMBER(MATCH($D19,'[1]Scheduling Worksheet'!$E$1:$E$65536,0)),VLOOKUP($D19,'[1]Scheduling Worksheet'!$E$1:$X$65536,19,FALSE),"")</f>
        <v/>
      </c>
      <c r="I19" s="107" t="str">
        <f>IF(ISNUMBER(MATCH($D19,'[1]Scheduling Worksheet'!$F$1:$F$65536,0)),VLOOKUP($D19,'[1]Scheduling Worksheet'!$F$1:$X$65536,19,FALSE),"")</f>
        <v/>
      </c>
      <c r="J19" s="107" t="str">
        <f>IF(ISNUMBER(MATCH($D19,'[1]Scheduling Worksheet'!$G$1:$G$65536,0)),VLOOKUP($D19,'[1]Scheduling Worksheet'!$G$1:$X$65536,17,FALSE),"")</f>
        <v/>
      </c>
      <c r="K19" s="107" t="str">
        <f>IF(ISNUMBER(MATCH($D19,'[1]Scheduling Worksheet'!$H$1:$H$65536,0)),VLOOKUP($D19,'[1]Scheduling Worksheet'!$H$1:$X$65536,16,FALSE),"")</f>
        <v/>
      </c>
      <c r="L19" s="107" t="str">
        <f>IF(ISNUMBER(MATCH($D19,'[1]Scheduling Worksheet'!$I$1:$I$65536,0)),VLOOKUP($D19,'[1]Scheduling Worksheet'!$I$1:$X$65536,15,FALSE),"")</f>
        <v/>
      </c>
      <c r="M19" s="107" t="str">
        <f>IF(ISNUMBER(MATCH($D19,'[1]Scheduling Worksheet'!$J$1:$J$65536,0)),VLOOKUP($D19,'[1]Scheduling Worksheet'!$J$1:$X$65536,14,FALSE),"")</f>
        <v/>
      </c>
      <c r="N19" s="108" t="str">
        <f>IF(ISNUMBER(MATCH($D19,'[1]Scheduling Worksheet'!$K$1:$K$65536,0)),VLOOKUP($D19,'[1]Scheduling Worksheet'!$K$1:$X$65536,13,FALSE),"")</f>
        <v/>
      </c>
      <c r="O19" s="109"/>
      <c r="P19" s="110"/>
      <c r="Q19" s="110"/>
      <c r="R19" s="107" t="str">
        <f>IF(ISNUMBER(MATCH($D19,'[1]Scheduling Worksheet'!L$1:L$65536,0)),VLOOKUP($D19,'[1]Scheduling Worksheet'!$L$1:$X$65536,13,FALSE),"")</f>
        <v/>
      </c>
      <c r="S19" s="107" t="str">
        <f>IF(ISNUMBER(MATCH($D19,'[1]Scheduling Worksheet'!$M$1:$M$65536,0)),VLOOKUP($D19,'[1]Scheduling Worksheet'!$M$1:$X$65536,12,FALSE),"")</f>
        <v/>
      </c>
      <c r="T19" s="107" t="str">
        <f>IF(ISNUMBER(MATCH($D19,'[1]Scheduling Worksheet'!$N$1:$N$65536,0)),VLOOKUP($D19,'[1]Scheduling Worksheet'!$N$1:$X$65536,11,FALSE),"")</f>
        <v/>
      </c>
      <c r="U19" s="107" t="str">
        <f>IF(ISNUMBER(MATCH($D19,'[1]Scheduling Worksheet'!$O$1:$O$65536,0)),VLOOKUP($D19,'[1]Scheduling Worksheet'!$O$1:$X$65536,10,FALSE),"")</f>
        <v/>
      </c>
      <c r="V19" s="107" t="str">
        <f>IF(ISNUMBER(MATCH($D19,'[1]Scheduling Worksheet'!$P$1:$P$65536,0)),VLOOKUP($D19,'[1]Scheduling Worksheet'!$P$1:$X$65536,9,FALSE),"")</f>
        <v/>
      </c>
      <c r="W19" s="107" t="str">
        <f>IF(ISNUMBER(MATCH($D19,'[1]Scheduling Worksheet'!$Q$1:$Q$65536,0)),VLOOKUP($D19,'[1]Scheduling Worksheet'!$Q$1:$X$65536,8,FALSE),"")</f>
        <v/>
      </c>
      <c r="X19" s="107" t="str">
        <f>IF(ISNUMBER(MATCH($D19,'[1]Scheduling Worksheet'!$R$1:$R$65536,0)),VLOOKUP($D19,'[1]Scheduling Worksheet'!$R$1:$X$65536,7,FALSE),"")</f>
        <v/>
      </c>
      <c r="Y19" s="108" t="str">
        <f>IF(ISNUMBER(MATCH($D19,'[1]Scheduling Worksheet'!$S$1:$S$65536,0)),VLOOKUP($D19,'[1]Scheduling Worksheet'!$S$1:$X$65536,6,FALSE),"")</f>
        <v/>
      </c>
      <c r="Z19" s="108" t="str">
        <f>IF(ISNUMBER(MATCH($D19,'[1]Scheduling Worksheet'!$T$1:$T$65536,0)),VLOOKUP($D19,'[1]Scheduling Worksheet'!$T$1:$X$65536,5,FALSE),"")</f>
        <v/>
      </c>
      <c r="AA19" s="30"/>
      <c r="AB19" s="6">
        <f t="shared" si="3"/>
        <v>0</v>
      </c>
      <c r="AC19" s="6">
        <f t="shared" si="4"/>
        <v>0</v>
      </c>
      <c r="AD19" s="35">
        <f t="shared" si="5"/>
        <v>0</v>
      </c>
      <c r="AE19" s="25">
        <f>VLOOKUP($D19,[2]EM!$D$1:$O$65540,5,FALSE)</f>
        <v>0</v>
      </c>
      <c r="AF19" s="25" t="str">
        <f>_xlfn.XLOOKUP(D19,[2]EM!$D:$D,[2]EM!$AK:$AK,"")</f>
        <v>3 with husband Felipe Esparza together</v>
      </c>
      <c r="AG19" s="25">
        <f>_xlfn.XLOOKUP(D19,[2]EM!$D:$D,[2]EM!$AN:$AN,"")</f>
        <v>0</v>
      </c>
      <c r="AH19" s="4" t="str">
        <f>VLOOKUP($D19,[2]EM!$D$1:$O$65540,12,FALSE)</f>
        <v>lesparza27@yahoo.com</v>
      </c>
      <c r="AI19" s="5" t="s">
        <v>49</v>
      </c>
      <c r="AJ19" s="276" t="str">
        <f>_xlfn.XLOOKUP(D19,'[2]EIM check'!$A:$A,'[2]EIM check'!$C:$C,"no info")</f>
        <v>Expires 2025/06</v>
      </c>
      <c r="AM19" s="5" t="str">
        <f>IF($AE19="LEC",$C19,"EM")</f>
        <v>EM</v>
      </c>
      <c r="DS19" s="3"/>
      <c r="DT19" s="3"/>
      <c r="DU19" s="3"/>
      <c r="DV19" s="3"/>
    </row>
    <row r="20" spans="1:126" s="5" customFormat="1" ht="20.25" customHeight="1" x14ac:dyDescent="0.2">
      <c r="A20" s="41">
        <f>_xlfn.XLOOKUP(D20,[2]EM!$D:$D,[2]EM!$F:$F,"")</f>
        <v>0</v>
      </c>
      <c r="B20" s="50" t="str">
        <f>VLOOKUP($D20,[2]EM!$D$1:$P$65540,13,FALSE)</f>
        <v>512-300-9001</v>
      </c>
      <c r="C20" s="73" t="str">
        <f>_xlfn.XLOOKUP(D20&amp;"*",[2]EM!$D:$D,[2]EM!$E:$E,"",2)</f>
        <v>1,</v>
      </c>
      <c r="D20" s="274" t="s">
        <v>85</v>
      </c>
      <c r="E20" s="64" t="str">
        <f>IF(ISNUMBER(MATCH($D20,'[1]Scheduling Worksheet'!$B$1:$B$65536,0)),VLOOKUP($D20,'[1]Scheduling Worksheet'!$B$1:$W$65536,22,FALSE),"")</f>
        <v/>
      </c>
      <c r="F20" s="261" t="str">
        <f>IF(ISNUMBER(MATCH($D20,'[1]Scheduling Worksheet'!$C$1:$C$65536,0)),VLOOKUP($D20,'[1]Scheduling Worksheet'!$C$1:$X$65536,21,FALSE),"")</f>
        <v/>
      </c>
      <c r="G20" s="261" t="str">
        <f>IF(ISNUMBER(MATCH($D20,'[1]Scheduling Worksheet'!$D$1:$D$65536,0)),VLOOKUP($D20,'[1]Scheduling Worksheet'!$D$1:$X$65536,20,FALSE),"")</f>
        <v/>
      </c>
      <c r="H20" s="261" t="str">
        <f>IF(ISNUMBER(MATCH($D20,'[1]Scheduling Worksheet'!$E$1:$E$65536,0)),VLOOKUP($D20,'[1]Scheduling Worksheet'!$E$1:$X$65536,19,FALSE),"")</f>
        <v/>
      </c>
      <c r="I20" s="261" t="str">
        <f>IF(ISNUMBER(MATCH($D20,'[1]Scheduling Worksheet'!$F$1:$F$65536,0)),VLOOKUP($D20,'[1]Scheduling Worksheet'!$F$1:$X$65536,19,FALSE),"")</f>
        <v/>
      </c>
      <c r="J20" s="261" t="str">
        <f>IF(ISNUMBER(MATCH($D20,'[1]Scheduling Worksheet'!$G$1:$G$65536,0)),VLOOKUP($D20,'[1]Scheduling Worksheet'!$G$1:$X$65536,17,FALSE),"")</f>
        <v/>
      </c>
      <c r="K20" s="261" t="str">
        <f>IF(ISNUMBER(MATCH($D20,'[1]Scheduling Worksheet'!$H$1:$H$65536,0)),VLOOKUP($D20,'[1]Scheduling Worksheet'!$H$1:$X$65536,16,FALSE),"")</f>
        <v/>
      </c>
      <c r="L20" s="261" t="str">
        <f>IF(ISNUMBER(MATCH($D20,'[1]Scheduling Worksheet'!$I$1:$I$65536,0)),VLOOKUP($D20,'[1]Scheduling Worksheet'!$I$1:$X$65536,15,FALSE),"")</f>
        <v/>
      </c>
      <c r="M20" s="261" t="str">
        <f>IF(ISNUMBER(MATCH($D20,'[1]Scheduling Worksheet'!$J$1:$J$65536,0)),VLOOKUP($D20,'[1]Scheduling Worksheet'!$J$1:$X$65536,14,FALSE),"")</f>
        <v/>
      </c>
      <c r="N20" s="107" t="str">
        <f>IF(ISNUMBER(MATCH($D20,'[1]Scheduling Worksheet'!$K$1:$K$65536,0)),VLOOKUP($D20,'[1]Scheduling Worksheet'!$K$1:$X$65536,13,FALSE),"")</f>
        <v/>
      </c>
      <c r="O20" s="109"/>
      <c r="P20" s="110"/>
      <c r="Q20" s="110"/>
      <c r="R20" s="261" t="str">
        <f>IF(ISNUMBER(MATCH($D20,'[1]Scheduling Worksheet'!L$1:L$65536,0)),VLOOKUP($D20,'[1]Scheduling Worksheet'!$L$1:$X$65536,13,FALSE),"")</f>
        <v/>
      </c>
      <c r="S20" s="261" t="str">
        <f>IF(ISNUMBER(MATCH($D20,'[1]Scheduling Worksheet'!$M$1:$M$65536,0)),VLOOKUP($D20,'[1]Scheduling Worksheet'!$M$1:$X$65536,12,FALSE),"")</f>
        <v/>
      </c>
      <c r="T20" s="261" t="str">
        <f>IF(ISNUMBER(MATCH($D20,'[1]Scheduling Worksheet'!$N$1:$N$65536,0)),VLOOKUP($D20,'[1]Scheduling Worksheet'!$N$1:$X$65536,11,FALSE),"")</f>
        <v/>
      </c>
      <c r="U20" s="261" t="str">
        <f>IF(ISNUMBER(MATCH($D20,'[1]Scheduling Worksheet'!$O$1:$O$65536,0)),VLOOKUP($D20,'[1]Scheduling Worksheet'!$O$1:$X$65536,10,FALSE),"")</f>
        <v/>
      </c>
      <c r="V20" s="261" t="str">
        <f>IF(ISNUMBER(MATCH($D20,'[1]Scheduling Worksheet'!$P$1:$P$65536,0)),VLOOKUP($D20,'[1]Scheduling Worksheet'!$P$1:$X$65536,9,FALSE),"")</f>
        <v/>
      </c>
      <c r="W20" s="261" t="str">
        <f>IF(ISNUMBER(MATCH($D20,'[1]Scheduling Worksheet'!$Q$1:$Q$65536,0)),VLOOKUP($D20,'[1]Scheduling Worksheet'!$Q$1:$X$65536,8,FALSE),"")</f>
        <v/>
      </c>
      <c r="X20" s="261" t="str">
        <f>IF(ISNUMBER(MATCH($D20,'[1]Scheduling Worksheet'!$R$1:$R$65536,0)),VLOOKUP($D20,'[1]Scheduling Worksheet'!$R$1:$X$65536,7,FALSE),"")</f>
        <v/>
      </c>
      <c r="Y20" s="262" t="str">
        <f>IF(ISNUMBER(MATCH($D20,'[1]Scheduling Worksheet'!$S$1:$S$65536,0)),VLOOKUP($D20,'[1]Scheduling Worksheet'!$S$1:$X$65536,6,FALSE),"")</f>
        <v/>
      </c>
      <c r="Z20" s="262" t="str">
        <f>IF(ISNUMBER(MATCH($D20,'[1]Scheduling Worksheet'!$T$1:$T$65536,0)),VLOOKUP($D20,'[1]Scheduling Worksheet'!$T$1:$X$65536,5,FALSE),"")</f>
        <v/>
      </c>
      <c r="AA20" s="30"/>
      <c r="AB20" s="6">
        <f t="shared" si="3"/>
        <v>0</v>
      </c>
      <c r="AC20" s="6">
        <f t="shared" si="4"/>
        <v>0</v>
      </c>
      <c r="AD20" s="35">
        <f t="shared" si="5"/>
        <v>0</v>
      </c>
      <c r="AE20" s="25">
        <f>VLOOKUP($D20,[2]EM!$D$1:$O$65540,5,FALSE)</f>
        <v>0</v>
      </c>
      <c r="AF20" s="25" t="str">
        <f>_xlfn.XLOOKUP(D20,[2]EM!$D:$D,[2]EM!$AK:$AK,"")</f>
        <v>1 Schedule with wife Rina Caceres and daughter Emily Alpuche</v>
      </c>
      <c r="AG20" s="25">
        <f>_xlfn.XLOOKUP(D20,[2]EM!$D:$D,[2]EM!$AN:$AN,"")</f>
        <v>0</v>
      </c>
      <c r="AH20" s="4" t="str">
        <f>VLOOKUP($D20,[2]EM!$D$1:$O$65540,12,FALSE)</f>
        <v>alpcar@yahoo.com</v>
      </c>
      <c r="AI20" s="26"/>
      <c r="AJ20" s="276" t="str">
        <f>_xlfn.XLOOKUP(D20,'[2]EIM check'!$A:$A,'[2]EIM check'!$C:$C,"no info")</f>
        <v>Expires 2025/06</v>
      </c>
      <c r="AK20" s="3"/>
      <c r="AL20" s="3"/>
      <c r="AM20" s="5" t="str">
        <f>IF($AE20="LEC",$C20,"EM")</f>
        <v>EM</v>
      </c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:126" s="146" customFormat="1" ht="20.25" customHeight="1" x14ac:dyDescent="0.2">
      <c r="A21" s="132"/>
      <c r="B21" s="148"/>
      <c r="C21" s="149"/>
      <c r="D21" s="154"/>
      <c r="E21" s="151"/>
      <c r="F21" s="152"/>
      <c r="G21" s="152"/>
      <c r="H21" s="152"/>
      <c r="I21" s="152"/>
      <c r="J21" s="152"/>
      <c r="K21" s="152"/>
      <c r="L21" s="152"/>
      <c r="M21" s="152"/>
      <c r="N21" s="155"/>
      <c r="O21" s="138"/>
      <c r="P21" s="139"/>
      <c r="Q21" s="139"/>
      <c r="R21" s="152"/>
      <c r="S21" s="152"/>
      <c r="T21" s="152"/>
      <c r="U21" s="152"/>
      <c r="V21" s="152"/>
      <c r="W21" s="152"/>
      <c r="X21" s="152"/>
      <c r="Y21" s="155"/>
      <c r="Z21" s="155"/>
      <c r="AA21" s="142"/>
      <c r="AB21" s="143"/>
      <c r="AC21" s="143"/>
      <c r="AD21" s="144"/>
      <c r="AE21" s="48"/>
      <c r="AF21" s="48"/>
      <c r="AG21" s="48"/>
      <c r="AH21" s="145"/>
      <c r="AI21" s="162"/>
      <c r="AM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CY21" s="147"/>
      <c r="CZ21" s="147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</row>
    <row r="22" spans="1:126" s="5" customFormat="1" ht="20.25" customHeight="1" x14ac:dyDescent="0.2">
      <c r="A22" s="41" t="s">
        <v>123</v>
      </c>
      <c r="B22" s="89" t="str">
        <f>VLOOKUP($D22,[2]EM!$D$1:$P$65540,13,FALSE)</f>
        <v>512-282-6936</v>
      </c>
      <c r="C22" s="54" t="str">
        <f>_xlfn.XLOOKUP(D22&amp;"*",[2]EM!$D:$D,[2]EM!$E:$E,"",2)</f>
        <v>11:15,</v>
      </c>
      <c r="D22" s="53" t="s">
        <v>47</v>
      </c>
      <c r="E22" s="65" t="str">
        <f>IF(ISNUMBER(MATCH($D22,'[1]Scheduling Worksheet'!$B$1:$B$65536,0)),VLOOKUP($D22,'[1]Scheduling Worksheet'!$B$1:$W$65536,22,FALSE),"")</f>
        <v/>
      </c>
      <c r="F22" s="67" t="str">
        <f>IF(ISNUMBER(MATCH($D22,'[1]Scheduling Worksheet'!$C$1:$C$65536,0)),VLOOKUP($D22,'[1]Scheduling Worksheet'!$C$1:$X$65536,21,FALSE),"")</f>
        <v>11:15-EM</v>
      </c>
      <c r="G22" s="66" t="str">
        <f>IF(ISNUMBER(MATCH($D22,'[1]Scheduling Worksheet'!$D$1:$D$65536,0)),VLOOKUP($D22,'[1]Scheduling Worksheet'!$D$1:$X$65536,20,FALSE),"")</f>
        <v/>
      </c>
      <c r="H22" s="66" t="str">
        <f>IF(ISNUMBER(MATCH($D22,'[1]Scheduling Worksheet'!$E$1:$E$65536,0)),VLOOKUP($D22,'[1]Scheduling Worksheet'!$E$1:$X$65536,19,FALSE),"")</f>
        <v/>
      </c>
      <c r="I22" s="66" t="str">
        <f>IF(ISNUMBER(MATCH($D22,'[1]Scheduling Worksheet'!$F$1:$F$65536,0)),VLOOKUP($D22,'[1]Scheduling Worksheet'!$F$1:$X$65536,19,FALSE),"")</f>
        <v/>
      </c>
      <c r="J22" s="67" t="str">
        <f>IF(ISNUMBER(MATCH($D22,'[1]Scheduling Worksheet'!$G$1:$G$65536,0)),VLOOKUP($D22,'[1]Scheduling Worksheet'!$G$1:$X$65536,17,FALSE),"")</f>
        <v>11:15-EM</v>
      </c>
      <c r="K22" s="67" t="str">
        <f>IF(ISNUMBER(MATCH($D22,'[1]Scheduling Worksheet'!$H$1:$H$65536,0)),VLOOKUP($D22,'[1]Scheduling Worksheet'!$H$1:$X$65536,16,FALSE),"")</f>
        <v/>
      </c>
      <c r="L22" s="66" t="str">
        <f>IF(ISNUMBER(MATCH($D22,'[1]Scheduling Worksheet'!$I$1:$I$65536,0)),VLOOKUP($D22,'[1]Scheduling Worksheet'!$I$1:$X$65536,15,FALSE),"")</f>
        <v/>
      </c>
      <c r="M22" s="67" t="str">
        <f>IF(ISNUMBER(MATCH($D22,'[1]Scheduling Worksheet'!$J$1:$J$65536,0)),VLOOKUP($D22,'[1]Scheduling Worksheet'!$J$1:$X$65536,14,FALSE),"")</f>
        <v/>
      </c>
      <c r="N22" s="90" t="str">
        <f>IF(ISNUMBER(MATCH($D22,'[1]Scheduling Worksheet'!$K$1:$K$65536,0)),VLOOKUP($D22,'[1]Scheduling Worksheet'!$K$1:$X$65536,13,FALSE),"")</f>
        <v/>
      </c>
      <c r="O22" s="36"/>
      <c r="P22"/>
      <c r="Q22"/>
      <c r="R22" s="67" t="str">
        <f>IF(ISNUMBER(MATCH($D22,'[1]Scheduling Worksheet'!L$1:L$65536,0)),VLOOKUP($D22,'[1]Scheduling Worksheet'!$L$1:$X$65536,13,FALSE),"")</f>
        <v/>
      </c>
      <c r="S22" s="67" t="str">
        <f>IF(ISNUMBER(MATCH($D22,'[1]Scheduling Worksheet'!$M$1:$M$65536,0)),VLOOKUP($D22,'[1]Scheduling Worksheet'!$M$1:$X$65536,12,FALSE),"")</f>
        <v>11:15-EM</v>
      </c>
      <c r="T22" s="66" t="str">
        <f>IF(ISNUMBER(MATCH($D22,'[1]Scheduling Worksheet'!$N$1:$N$65536,0)),VLOOKUP($D22,'[1]Scheduling Worksheet'!$N$1:$X$65536,11,FALSE),"")</f>
        <v/>
      </c>
      <c r="U22" s="66" t="str">
        <f>IF(ISNUMBER(MATCH($D22,'[1]Scheduling Worksheet'!$O$1:$O$65536,0)),VLOOKUP($D22,'[1]Scheduling Worksheet'!$O$1:$X$65536,10,FALSE),"")</f>
        <v/>
      </c>
      <c r="V22" s="67" t="str">
        <f>IF(ISNUMBER(MATCH($D22,'[1]Scheduling Worksheet'!$P$1:$P$65536,0)),VLOOKUP($D22,'[1]Scheduling Worksheet'!$P$1:$X$65536,9,FALSE),"")</f>
        <v>11:15-EM</v>
      </c>
      <c r="W22" s="66" t="str">
        <f>IF(ISNUMBER(MATCH($D22,'[1]Scheduling Worksheet'!$Q$1:$Q$65536,0)),VLOOKUP($D22,'[1]Scheduling Worksheet'!$Q$1:$X$65536,8,FALSE),"")</f>
        <v/>
      </c>
      <c r="X22" s="67" t="str">
        <f>IF(ISNUMBER(MATCH($D22,'[1]Scheduling Worksheet'!$R$1:$R$65536,0)),VLOOKUP($D22,'[1]Scheduling Worksheet'!$R$1:$X$65536,7,FALSE),"")</f>
        <v/>
      </c>
      <c r="Y22" s="90" t="str">
        <f>IF(ISNUMBER(MATCH($D22,'[1]Scheduling Worksheet'!$S$1:$S$65536,0)),VLOOKUP($D22,'[1]Scheduling Worksheet'!$S$1:$X$65536,6,FALSE),"")</f>
        <v/>
      </c>
      <c r="Z22" s="90" t="str">
        <f>IF(ISNUMBER(MATCH($D22,'[1]Scheduling Worksheet'!$T$1:$T$65536,0)),VLOOKUP($D22,'[1]Scheduling Worksheet'!$T$1:$X$65536,5,FALSE),"")</f>
        <v/>
      </c>
      <c r="AA22" s="30"/>
      <c r="AB22" s="6">
        <f t="shared" ref="AB22:AB42" si="6">COUNTIF($E22:$Z22,"*-EM*")+COUNTIF($E22:$Z22,"*-CUP*")</f>
        <v>4</v>
      </c>
      <c r="AC22" s="6">
        <f t="shared" ref="AC22:AC42" si="7">COUNTIF($E22:$Z22,"*-EM*")+COUNTIF($E22:$Z22,"*-CUP*")+COUNTIF($E22:$Z22,"*-Lector*")</f>
        <v>4</v>
      </c>
      <c r="AD22" s="35">
        <f t="shared" ref="AD22:AD42" si="8">COUNTIF($E22:$Z22,"*-Lector")</f>
        <v>0</v>
      </c>
      <c r="AE22" s="25">
        <f>VLOOKUP($D22,[2]EM!$D$1:$O$65540,5,FALSE)</f>
        <v>0</v>
      </c>
      <c r="AF22" s="25" t="str">
        <f>_xlfn.XLOOKUP(D22,[2]EM!$D:$D,[2]EM!$AK:$AK,"")</f>
        <v>2019-04 Once a month only</v>
      </c>
      <c r="AG22" s="25" t="str">
        <f>_xlfn.XLOOKUP(D22,[2]EM!$D:$D,[2]EM!$AN:$AN,"")</f>
        <v>Refreshed training but cup only since lives far and schedule is unpredictable 2013-08. Moved 2009</v>
      </c>
      <c r="AH22" s="4" t="str">
        <f>VLOOKUP($D22,[2]EM!$D$1:$O$65540,12,FALSE)</f>
        <v>magdalena.delateja@gmail.com</v>
      </c>
      <c r="AI22" s="3"/>
      <c r="AJ22" s="3" t="str">
        <f>_xlfn.XLOOKUP(D22,'[2]EIM check'!$A:$A,'[2]EIM check'!$C:$C,"no info")</f>
        <v>Expires 2028/01</v>
      </c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</row>
    <row r="23" spans="1:126" s="11" customFormat="1" ht="20.25" customHeight="1" x14ac:dyDescent="0.2">
      <c r="A23" s="41">
        <f>_xlfn.XLOOKUP(D23,[2]EM!$D:$D,[2]EM!$F:$F,"")</f>
        <v>0</v>
      </c>
      <c r="B23" s="89" t="str">
        <f>VLOOKUP($D23,[2]EM!$D$1:$P$65540,13,FALSE)</f>
        <v>512-638-9612</v>
      </c>
      <c r="C23" s="54" t="str">
        <f>_xlfn.XLOOKUP(D23&amp;"*",[2]EM!$D:$D,[2]EM!$E:$E,"",2)</f>
        <v>11:15,</v>
      </c>
      <c r="D23" s="60" t="s">
        <v>159</v>
      </c>
      <c r="E23" s="65" t="str">
        <f>IF(ISNUMBER(MATCH($D23,'[1]Scheduling Worksheet'!$B$1:$B$65536,0)),VLOOKUP($D23,'[1]Scheduling Worksheet'!$B$1:$W$65536,22,FALSE),"")</f>
        <v/>
      </c>
      <c r="F23" s="67" t="str">
        <f>IF(ISNUMBER(MATCH($D23,'[1]Scheduling Worksheet'!$C$1:$C$65536,0)),VLOOKUP($D23,'[1]Scheduling Worksheet'!$C$1:$X$65536,21,FALSE),"")</f>
        <v>11:15-EM</v>
      </c>
      <c r="G23" s="67" t="str">
        <f>IF(ISNUMBER(MATCH($D23,'[1]Scheduling Worksheet'!$D$1:$D$65536,0)),VLOOKUP($D23,'[1]Scheduling Worksheet'!$D$1:$X$65536,20,FALSE),"")</f>
        <v/>
      </c>
      <c r="H23" s="66" t="str">
        <f>IF(ISNUMBER(MATCH($D23,'[1]Scheduling Worksheet'!$E$1:$E$65536,0)),VLOOKUP($D23,'[1]Scheduling Worksheet'!$E$1:$X$65536,19,FALSE),"")</f>
        <v/>
      </c>
      <c r="I23" s="67" t="str">
        <f>IF(ISNUMBER(MATCH($D23,'[1]Scheduling Worksheet'!$F$1:$F$65536,0)),VLOOKUP($D23,'[1]Scheduling Worksheet'!$F$1:$X$65536,19,FALSE),"")</f>
        <v>11:15-AS</v>
      </c>
      <c r="J23" s="66" t="str">
        <f>IF(ISNUMBER(MATCH($D23,'[1]Scheduling Worksheet'!$G$1:$G$65536,0)),VLOOKUP($D23,'[1]Scheduling Worksheet'!$G$1:$X$65536,17,FALSE),"")</f>
        <v/>
      </c>
      <c r="K23" s="67" t="str">
        <f>IF(ISNUMBER(MATCH($D23,'[1]Scheduling Worksheet'!$H$1:$H$65536,0)),VLOOKUP($D23,'[1]Scheduling Worksheet'!$H$1:$X$65536,16,FALSE),"")</f>
        <v>11:15-EM</v>
      </c>
      <c r="L23" s="67" t="str">
        <f>IF(ISNUMBER(MATCH($D23,'[1]Scheduling Worksheet'!$I$1:$I$65536,0)),VLOOKUP($D23,'[1]Scheduling Worksheet'!$I$1:$X$65536,15,FALSE),"")</f>
        <v/>
      </c>
      <c r="M23" s="67" t="str">
        <f>IF(ISNUMBER(MATCH($D23,'[1]Scheduling Worksheet'!$J$1:$J$65536,0)),VLOOKUP($D23,'[1]Scheduling Worksheet'!$J$1:$X$65536,14,FALSE),"")</f>
        <v>11:15-AS</v>
      </c>
      <c r="N23" s="68" t="str">
        <f>IF(ISNUMBER(MATCH($D23,'[1]Scheduling Worksheet'!$K$1:$K$65536,0)),VLOOKUP($D23,'[1]Scheduling Worksheet'!$K$1:$X$65536,13,FALSE),"")</f>
        <v/>
      </c>
      <c r="O23" s="36"/>
      <c r="P23"/>
      <c r="Q23"/>
      <c r="R23" s="67" t="str">
        <f>IF(ISNUMBER(MATCH($D23,'[1]Scheduling Worksheet'!L$1:L$65536,0)),VLOOKUP($D23,'[1]Scheduling Worksheet'!$L$1:$X$65536,13,FALSE),"")</f>
        <v>11:15-EM</v>
      </c>
      <c r="S23" s="67" t="str">
        <f>IF(ISNUMBER(MATCH($D23,'[1]Scheduling Worksheet'!$M$1:$M$65536,0)),VLOOKUP($D23,'[1]Scheduling Worksheet'!$M$1:$X$65536,12,FALSE),"")</f>
        <v/>
      </c>
      <c r="T23" s="67" t="str">
        <f>IF(ISNUMBER(MATCH($D23,'[1]Scheduling Worksheet'!$N$1:$N$65536,0)),VLOOKUP($D23,'[1]Scheduling Worksheet'!$N$1:$X$65536,11,FALSE),"")</f>
        <v>11:15-AS</v>
      </c>
      <c r="U23" s="67" t="str">
        <f>IF(ISNUMBER(MATCH($D23,'[1]Scheduling Worksheet'!$O$1:$O$65536,0)),VLOOKUP($D23,'[1]Scheduling Worksheet'!$O$1:$X$65536,10,FALSE),"")</f>
        <v>11:15-EM</v>
      </c>
      <c r="V23" s="67" t="str">
        <f>IF(ISNUMBER(MATCH($D23,'[1]Scheduling Worksheet'!$P$1:$P$65536,0)),VLOOKUP($D23,'[1]Scheduling Worksheet'!$P$1:$X$65536,9,FALSE),"")</f>
        <v/>
      </c>
      <c r="W23" s="67" t="str">
        <f>IF(ISNUMBER(MATCH($D23,'[1]Scheduling Worksheet'!$Q$1:$Q$65536,0)),VLOOKUP($D23,'[1]Scheduling Worksheet'!$Q$1:$X$65536,8,FALSE),"")</f>
        <v>11:15-EM</v>
      </c>
      <c r="X23" s="66" t="str">
        <f>IF(ISNUMBER(MATCH($D23,'[1]Scheduling Worksheet'!$R$1:$R$65536,0)),VLOOKUP($D23,'[1]Scheduling Worksheet'!$R$1:$X$65536,7,FALSE),"")</f>
        <v/>
      </c>
      <c r="Y23" s="68" t="str">
        <f>IF(ISNUMBER(MATCH($D23,'[1]Scheduling Worksheet'!$S$1:$S$65536,0)),VLOOKUP($D23,'[1]Scheduling Worksheet'!$S$1:$X$65536,6,FALSE),"")</f>
        <v>11:15-AS</v>
      </c>
      <c r="Z23" s="68" t="str">
        <f>IF(ISNUMBER(MATCH($D23,'[1]Scheduling Worksheet'!$T$1:$T$65536,0)),VLOOKUP($D23,'[1]Scheduling Worksheet'!$T$1:$X$65536,5,FALSE),"")</f>
        <v/>
      </c>
      <c r="AA23" s="30"/>
      <c r="AB23" s="6">
        <f t="shared" si="6"/>
        <v>5</v>
      </c>
      <c r="AC23" s="6">
        <f t="shared" si="7"/>
        <v>5</v>
      </c>
      <c r="AD23" s="35">
        <f t="shared" si="8"/>
        <v>0</v>
      </c>
      <c r="AE23" s="25" t="str">
        <f>VLOOKUP($D23,[2]EM!$D$1:$O$65540,5,FALSE)</f>
        <v>AS</v>
      </c>
      <c r="AF23" s="25">
        <f>_xlfn.XLOOKUP(D23,[2]EM!$D:$D,[2]EM!$AK:$AK,"")</f>
        <v>0</v>
      </c>
      <c r="AG23" s="25">
        <f>_xlfn.XLOOKUP(D23,[2]EM!$D:$D,[2]EM!$AN:$AN,"")</f>
        <v>0</v>
      </c>
      <c r="AH23" s="4" t="str">
        <f>VLOOKUP($D23,[2]EM!$D$1:$O$65540,12,FALSE)</f>
        <v>ianw1504@gmail.com</v>
      </c>
      <c r="AI23" s="3"/>
      <c r="AJ23" s="3" t="str">
        <f>_xlfn.XLOOKUP(D23,'[2]EIM check'!$A:$A,'[2]EIM check'!$C:$C,"no info")</f>
        <v>teen</v>
      </c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DR23" s="10"/>
    </row>
    <row r="24" spans="1:126" s="5" customFormat="1" ht="20.25" customHeight="1" x14ac:dyDescent="0.2">
      <c r="A24" s="41">
        <f>_xlfn.XLOOKUP(D24,[2]EM!$D:$D,[2]EM!$F:$F,"")</f>
        <v>0</v>
      </c>
      <c r="B24" s="89" t="str">
        <f>VLOOKUP($D24,[2]EM!$D$1:$P$65540,13,FALSE)</f>
        <v>214-450-3301</v>
      </c>
      <c r="C24" s="54" t="str">
        <f>_xlfn.XLOOKUP(D24&amp;"*",[2]EM!$D:$D,[2]EM!$E:$E,"",2)</f>
        <v>11:15,</v>
      </c>
      <c r="D24" s="56" t="s">
        <v>101</v>
      </c>
      <c r="E24" s="65" t="str">
        <f>IF(ISNUMBER(MATCH($D24,'[1]Scheduling Worksheet'!$B$1:$B$65536,0)),VLOOKUP($D24,'[1]Scheduling Worksheet'!$B$1:$W$65536,22,FALSE),"")</f>
        <v>11:15-EM</v>
      </c>
      <c r="F24" s="67" t="str">
        <f>IF(ISNUMBER(MATCH($D24,'[1]Scheduling Worksheet'!$C$1:$C$65536,0)),VLOOKUP($D24,'[1]Scheduling Worksheet'!$C$1:$X$65536,21,FALSE),"")</f>
        <v/>
      </c>
      <c r="G24" s="67" t="str">
        <f>IF(ISNUMBER(MATCH($D24,'[1]Scheduling Worksheet'!$D$1:$D$65536,0)),VLOOKUP($D24,'[1]Scheduling Worksheet'!$D$1:$X$65536,20,FALSE),"")</f>
        <v>11:15-EM</v>
      </c>
      <c r="H24" s="67" t="str">
        <f>IF(ISNUMBER(MATCH($D24,'[1]Scheduling Worksheet'!$E$1:$E$65536,0)),VLOOKUP($D24,'[1]Scheduling Worksheet'!$E$1:$X$65536,19,FALSE),"")</f>
        <v/>
      </c>
      <c r="I24" s="67" t="str">
        <f>IF(ISNUMBER(MATCH($D24,'[1]Scheduling Worksheet'!$F$1:$F$65536,0)),VLOOKUP($D24,'[1]Scheduling Worksheet'!$F$1:$X$65536,19,FALSE),"")</f>
        <v/>
      </c>
      <c r="J24" s="67" t="str">
        <f>IF(ISNUMBER(MATCH($D24,'[1]Scheduling Worksheet'!$G$1:$G$65536,0)),VLOOKUP($D24,'[1]Scheduling Worksheet'!$G$1:$X$65536,17,FALSE),"")</f>
        <v>11:15-EM</v>
      </c>
      <c r="K24" s="67" t="str">
        <f>IF(ISNUMBER(MATCH($D24,'[1]Scheduling Worksheet'!$H$1:$H$65536,0)),VLOOKUP($D24,'[1]Scheduling Worksheet'!$H$1:$X$65536,16,FALSE),"")</f>
        <v>11:15-EM</v>
      </c>
      <c r="L24" s="67" t="str">
        <f>IF(ISNUMBER(MATCH($D24,'[1]Scheduling Worksheet'!$I$1:$I$65536,0)),VLOOKUP($D24,'[1]Scheduling Worksheet'!$I$1:$X$65536,15,FALSE),"")</f>
        <v/>
      </c>
      <c r="M24" s="67" t="str">
        <f>IF(ISNUMBER(MATCH($D24,'[1]Scheduling Worksheet'!$J$1:$J$65536,0)),VLOOKUP($D24,'[1]Scheduling Worksheet'!$J$1:$X$65536,14,FALSE),"")</f>
        <v/>
      </c>
      <c r="N24" s="68" t="str">
        <f>IF(ISNUMBER(MATCH($D24,'[1]Scheduling Worksheet'!$K$1:$K$65536,0)),VLOOKUP($D24,'[1]Scheduling Worksheet'!$K$1:$X$65536,13,FALSE),"")</f>
        <v>11:15-EM</v>
      </c>
      <c r="O24" s="44"/>
      <c r="P24"/>
      <c r="Q24"/>
      <c r="R24" s="67" t="str">
        <f>IF(ISNUMBER(MATCH($D24,'[1]Scheduling Worksheet'!L$1:L$65536,0)),VLOOKUP($D24,'[1]Scheduling Worksheet'!$L$1:$X$65536,13,FALSE),"")</f>
        <v>11:15-EM</v>
      </c>
      <c r="S24" s="67" t="str">
        <f>IF(ISNUMBER(MATCH($D24,'[1]Scheduling Worksheet'!$M$1:$M$65536,0)),VLOOKUP($D24,'[1]Scheduling Worksheet'!$M$1:$X$65536,12,FALSE),"")</f>
        <v/>
      </c>
      <c r="T24" s="67" t="str">
        <f>IF(ISNUMBER(MATCH($D24,'[1]Scheduling Worksheet'!$N$1:$N$65536,0)),VLOOKUP($D24,'[1]Scheduling Worksheet'!$N$1:$X$65536,11,FALSE),"")</f>
        <v>11:15-EM</v>
      </c>
      <c r="U24" s="67" t="str">
        <f>IF(ISNUMBER(MATCH($D24,'[1]Scheduling Worksheet'!$O$1:$O$65536,0)),VLOOKUP($D24,'[1]Scheduling Worksheet'!$O$1:$X$65536,10,FALSE),"")</f>
        <v/>
      </c>
      <c r="V24" s="66" t="str">
        <f>IF(ISNUMBER(MATCH($D24,'[1]Scheduling Worksheet'!$P$1:$P$65536,0)),VLOOKUP($D24,'[1]Scheduling Worksheet'!$P$1:$X$65536,9,FALSE),"")</f>
        <v/>
      </c>
      <c r="W24" s="67" t="str">
        <f>IF(ISNUMBER(MATCH($D24,'[1]Scheduling Worksheet'!$Q$1:$Q$65536,0)),VLOOKUP($D24,'[1]Scheduling Worksheet'!$Q$1:$X$65536,8,FALSE),"")</f>
        <v>11:15-EM</v>
      </c>
      <c r="X24" s="67" t="str">
        <f>IF(ISNUMBER(MATCH($D24,'[1]Scheduling Worksheet'!$R$1:$R$65536,0)),VLOOKUP($D24,'[1]Scheduling Worksheet'!$R$1:$X$65536,7,FALSE),"")</f>
        <v>11:15-EM</v>
      </c>
      <c r="Y24" s="68" t="str">
        <f>IF(ISNUMBER(MATCH($D24,'[1]Scheduling Worksheet'!$S$1:$S$65536,0)),VLOOKUP($D24,'[1]Scheduling Worksheet'!$S$1:$X$65536,6,FALSE),"")</f>
        <v/>
      </c>
      <c r="Z24" s="68" t="str">
        <f>IF(ISNUMBER(MATCH($D24,'[1]Scheduling Worksheet'!$T$1:$T$65536,0)),VLOOKUP($D24,'[1]Scheduling Worksheet'!$T$1:$X$65536,5,FALSE),"")</f>
        <v/>
      </c>
      <c r="AA24" s="30"/>
      <c r="AB24" s="6">
        <f t="shared" si="6"/>
        <v>9</v>
      </c>
      <c r="AC24" s="6">
        <f t="shared" si="7"/>
        <v>9</v>
      </c>
      <c r="AD24" s="35">
        <f t="shared" si="8"/>
        <v>0</v>
      </c>
      <c r="AE24" s="25" t="str">
        <f>VLOOKUP($D24,[2]EM!$D$1:$O$65540,5,FALSE)</f>
        <v>WEL</v>
      </c>
      <c r="AF24" s="25">
        <f>_xlfn.XLOOKUP(D24,[2]EM!$D:$D,[2]EM!$AK:$AK,"")</f>
        <v>0</v>
      </c>
      <c r="AG24" s="25">
        <f>_xlfn.XLOOKUP(D24,[2]EM!$D:$D,[2]EM!$AN:$AN,"")</f>
        <v>0</v>
      </c>
      <c r="AH24" s="4" t="str">
        <f>VLOOKUP($D24,[2]EM!$D$1:$O$65540,12,FALSE)</f>
        <v>omegaortegon@gmail.com</v>
      </c>
      <c r="AI24" s="3"/>
      <c r="AJ24" s="3" t="str">
        <f>_xlfn.XLOOKUP(D24,'[2]EIM check'!$A:$A,'[2]EIM check'!$C:$C,"no info")</f>
        <v>Expires 2028/02</v>
      </c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S24" s="3"/>
      <c r="DT24" s="3"/>
      <c r="DU24" s="3"/>
      <c r="DV24" s="3"/>
    </row>
    <row r="25" spans="1:126" s="5" customFormat="1" ht="20.25" customHeight="1" x14ac:dyDescent="0.2">
      <c r="A25" s="41" t="s">
        <v>173</v>
      </c>
      <c r="B25" s="89" t="str">
        <f>VLOOKUP($D25,[2]EM!$D$1:$P$65540,13,FALSE)</f>
        <v>512-560-3479</v>
      </c>
      <c r="C25" s="54" t="str">
        <f>_xlfn.XLOOKUP(D25&amp;"*",[2]EM!$D:$D,[2]EM!$E:$E,"",2)</f>
        <v>11:15,</v>
      </c>
      <c r="D25" s="53" t="s">
        <v>65</v>
      </c>
      <c r="E25" s="65" t="str">
        <f>IF(ISNUMBER(MATCH($D25,'[1]Scheduling Worksheet'!$B$1:$B$65536,0)),VLOOKUP($D25,'[1]Scheduling Worksheet'!$B$1:$W$65536,22,FALSE),"")</f>
        <v/>
      </c>
      <c r="F25" s="66" t="str">
        <f>IF(ISNUMBER(MATCH($D25,'[1]Scheduling Worksheet'!$C$1:$C$65536,0)),VLOOKUP($D25,'[1]Scheduling Worksheet'!$C$1:$X$65536,21,FALSE),"")</f>
        <v/>
      </c>
      <c r="G25" s="67" t="str">
        <f>IF(ISNUMBER(MATCH($D25,'[1]Scheduling Worksheet'!$D$1:$D$65536,0)),VLOOKUP($D25,'[1]Scheduling Worksheet'!$D$1:$X$65536,20,FALSE),"")</f>
        <v>11:15-EM</v>
      </c>
      <c r="H25" s="67" t="str">
        <f>IF(ISNUMBER(MATCH($D25,'[1]Scheduling Worksheet'!$E$1:$E$65536,0)),VLOOKUP($D25,'[1]Scheduling Worksheet'!$E$1:$X$65536,19,FALSE),"")</f>
        <v/>
      </c>
      <c r="I25" s="67" t="str">
        <f>IF(ISNUMBER(MATCH($D25,'[1]Scheduling Worksheet'!$F$1:$F$65536,0)),VLOOKUP($D25,'[1]Scheduling Worksheet'!$F$1:$X$65536,19,FALSE),"")</f>
        <v>11:15-EM</v>
      </c>
      <c r="J25" s="67" t="str">
        <f>IF(ISNUMBER(MATCH($D25,'[1]Scheduling Worksheet'!$G$1:$G$65536,0)),VLOOKUP($D25,'[1]Scheduling Worksheet'!$G$1:$X$65536,17,FALSE),"")</f>
        <v/>
      </c>
      <c r="K25" s="67" t="str">
        <f>IF(ISNUMBER(MATCH($D25,'[1]Scheduling Worksheet'!$H$1:$H$65536,0)),VLOOKUP($D25,'[1]Scheduling Worksheet'!$H$1:$X$65536,16,FALSE),"")</f>
        <v>11:15-EM</v>
      </c>
      <c r="L25" s="67" t="str">
        <f>IF(ISNUMBER(MATCH($D25,'[1]Scheduling Worksheet'!$I$1:$I$65536,0)),VLOOKUP($D25,'[1]Scheduling Worksheet'!$I$1:$X$65536,15,FALSE),"")</f>
        <v/>
      </c>
      <c r="M25" s="67" t="str">
        <f>IF(ISNUMBER(MATCH($D25,'[1]Scheduling Worksheet'!$J$1:$J$65536,0)),VLOOKUP($D25,'[1]Scheduling Worksheet'!$J$1:$X$65536,14,FALSE),"")</f>
        <v>11:15-EM</v>
      </c>
      <c r="N25" s="68" t="str">
        <f>IF(ISNUMBER(MATCH($D25,'[1]Scheduling Worksheet'!$K$1:$K$65536,0)),VLOOKUP($D25,'[1]Scheduling Worksheet'!$K$1:$X$65536,13,FALSE),"")</f>
        <v>11:15-EM</v>
      </c>
      <c r="O25" s="36"/>
      <c r="P25"/>
      <c r="Q25"/>
      <c r="R25" s="67" t="str">
        <f>IF(ISNUMBER(MATCH($D25,'[1]Scheduling Worksheet'!L$1:L$65536,0)),VLOOKUP($D25,'[1]Scheduling Worksheet'!$L$1:$X$65536,13,FALSE),"")</f>
        <v/>
      </c>
      <c r="S25" s="67" t="str">
        <f>IF(ISNUMBER(MATCH($D25,'[1]Scheduling Worksheet'!$M$1:$M$65536,0)),VLOOKUP($D25,'[1]Scheduling Worksheet'!$M$1:$X$65536,12,FALSE),"")</f>
        <v>11:15-EM</v>
      </c>
      <c r="T25" s="67" t="str">
        <f>IF(ISNUMBER(MATCH($D25,'[1]Scheduling Worksheet'!$N$1:$N$65536,0)),VLOOKUP($D25,'[1]Scheduling Worksheet'!$N$1:$X$65536,11,FALSE),"")</f>
        <v/>
      </c>
      <c r="U25" s="67" t="str">
        <f>IF(ISNUMBER(MATCH($D25,'[1]Scheduling Worksheet'!$O$1:$O$65536,0)),VLOOKUP($D25,'[1]Scheduling Worksheet'!$O$1:$X$65536,10,FALSE),"")</f>
        <v>11:15-EM</v>
      </c>
      <c r="V25" s="67" t="str">
        <f>IF(ISNUMBER(MATCH($D25,'[1]Scheduling Worksheet'!$P$1:$P$65536,0)),VLOOKUP($D25,'[1]Scheduling Worksheet'!$P$1:$X$65536,9,FALSE),"")</f>
        <v>11:15-EM</v>
      </c>
      <c r="W25" s="67" t="str">
        <f>IF(ISNUMBER(MATCH($D25,'[1]Scheduling Worksheet'!$Q$1:$Q$65536,0)),VLOOKUP($D25,'[1]Scheduling Worksheet'!$Q$1:$X$65536,8,FALSE),"")</f>
        <v/>
      </c>
      <c r="X25" s="67" t="str">
        <f>IF(ISNUMBER(MATCH($D25,'[1]Scheduling Worksheet'!$R$1:$R$65536,0)),VLOOKUP($D25,'[1]Scheduling Worksheet'!$R$1:$X$65536,7,FALSE),"")</f>
        <v>11:15-EM</v>
      </c>
      <c r="Y25" s="68" t="str">
        <f>IF(ISNUMBER(MATCH($D25,'[1]Scheduling Worksheet'!$S$1:$S$65536,0)),VLOOKUP($D25,'[1]Scheduling Worksheet'!$S$1:$X$65536,6,FALSE),"")</f>
        <v/>
      </c>
      <c r="Z25" s="68" t="str">
        <f>IF(ISNUMBER(MATCH($D25,'[1]Scheduling Worksheet'!$T$1:$T$65536,0)),VLOOKUP($D25,'[1]Scheduling Worksheet'!$T$1:$X$65536,5,FALSE),"")</f>
        <v>11:15-EM</v>
      </c>
      <c r="AA25" s="30"/>
      <c r="AB25" s="6">
        <f t="shared" si="6"/>
        <v>10</v>
      </c>
      <c r="AC25" s="6">
        <f t="shared" si="7"/>
        <v>10</v>
      </c>
      <c r="AD25" s="35">
        <f t="shared" si="8"/>
        <v>0</v>
      </c>
      <c r="AE25" s="25">
        <f>VLOOKUP($D25,[2]EM!$D$1:$O$65540,5,FALSE)</f>
        <v>0</v>
      </c>
      <c r="AF25" s="25">
        <f>_xlfn.XLOOKUP(D25,[2]EM!$D:$D,[2]EM!$AK:$AK,"")</f>
        <v>0</v>
      </c>
      <c r="AG25" s="25">
        <f>_xlfn.XLOOKUP(D25,[2]EM!$D:$D,[2]EM!$AN:$AN,"")</f>
        <v>0</v>
      </c>
      <c r="AH25" s="4" t="str">
        <f>VLOOKUP($D25,[2]EM!$D$1:$O$65540,12,FALSE)</f>
        <v>dacord@poweredbyprisma.com</v>
      </c>
      <c r="AI25" s="4" t="str">
        <f>VLOOKUP($D25,[2]EM!$D$1:$O$65540,12,FALSE)</f>
        <v>dacord@poweredbyprisma.com</v>
      </c>
      <c r="AJ25" s="3" t="str">
        <f>_xlfn.XLOOKUP(D25,'[2]EIM check'!$A:$A,'[2]EIM check'!$C:$C,"no info")</f>
        <v>Expires 2028/02</v>
      </c>
    </row>
    <row r="26" spans="1:126" s="5" customFormat="1" ht="20.25" customHeight="1" x14ac:dyDescent="0.2">
      <c r="A26" s="41">
        <f>_xlfn.XLOOKUP(D26,[2]EM!$D:$D,[2]EM!$F:$F,"")</f>
        <v>0</v>
      </c>
      <c r="B26" s="52" t="str">
        <f>VLOOKUP($D26,[2]EM!$D$1:$P$65540,13,FALSE)</f>
        <v>325-206-0316</v>
      </c>
      <c r="C26" s="54" t="str">
        <f>_xlfn.XLOOKUP(D26&amp;"*",[2]EM!$D:$D,[2]EM!$E:$E,"",2)</f>
        <v>11:15,</v>
      </c>
      <c r="D26" s="55" t="s">
        <v>133</v>
      </c>
      <c r="E26" s="65" t="str">
        <f>IF(ISNUMBER(MATCH($D26,'[1]Scheduling Worksheet'!$B$1:$B$65536,0)),VLOOKUP($D26,'[1]Scheduling Worksheet'!$B$1:$W$65536,22,FALSE),"")</f>
        <v>11:15-EM</v>
      </c>
      <c r="F26" s="67" t="str">
        <f>IF(ISNUMBER(MATCH($D26,'[1]Scheduling Worksheet'!$C$1:$C$65536,0)),VLOOKUP($D26,'[1]Scheduling Worksheet'!$C$1:$X$65536,21,FALSE),"")</f>
        <v/>
      </c>
      <c r="G26" s="67" t="str">
        <f>IF(ISNUMBER(MATCH($D26,'[1]Scheduling Worksheet'!$D$1:$D$65536,0)),VLOOKUP($D26,'[1]Scheduling Worksheet'!$D$1:$X$65536,20,FALSE),"")</f>
        <v>11:15-EM</v>
      </c>
      <c r="H26" s="67" t="str">
        <f>IF(ISNUMBER(MATCH($D26,'[1]Scheduling Worksheet'!$E$1:$E$65536,0)),VLOOKUP($D26,'[1]Scheduling Worksheet'!$E$1:$X$65536,19,FALSE),"")</f>
        <v/>
      </c>
      <c r="I26" s="67" t="str">
        <f>IF(ISNUMBER(MATCH($D26,'[1]Scheduling Worksheet'!$F$1:$F$65536,0)),VLOOKUP($D26,'[1]Scheduling Worksheet'!$F$1:$X$65536,19,FALSE),"")</f>
        <v>11:15-EM</v>
      </c>
      <c r="J26" s="67" t="str">
        <f>IF(ISNUMBER(MATCH($D26,'[1]Scheduling Worksheet'!$G$1:$G$65536,0)),VLOOKUP($D26,'[1]Scheduling Worksheet'!$G$1:$X$65536,17,FALSE),"")</f>
        <v>11:15-EM</v>
      </c>
      <c r="K26" s="67" t="str">
        <f>IF(ISNUMBER(MATCH($D26,'[1]Scheduling Worksheet'!$H$1:$H$65536,0)),VLOOKUP($D26,'[1]Scheduling Worksheet'!$H$1:$X$65536,16,FALSE),"")</f>
        <v/>
      </c>
      <c r="L26" s="67" t="str">
        <f>IF(ISNUMBER(MATCH($D26,'[1]Scheduling Worksheet'!$I$1:$I$65536,0)),VLOOKUP($D26,'[1]Scheduling Worksheet'!$I$1:$X$65536,15,FALSE),"")</f>
        <v>11:15-EM</v>
      </c>
      <c r="M26" s="67" t="str">
        <f>IF(ISNUMBER(MATCH($D26,'[1]Scheduling Worksheet'!$J$1:$J$65536,0)),VLOOKUP($D26,'[1]Scheduling Worksheet'!$J$1:$X$65536,14,FALSE),"")</f>
        <v>11:15-EM</v>
      </c>
      <c r="N26" s="68" t="str">
        <f>IF(ISNUMBER(MATCH($D26,'[1]Scheduling Worksheet'!$K$1:$K$65536,0)),VLOOKUP($D26,'[1]Scheduling Worksheet'!$K$1:$X$65536,13,FALSE),"")</f>
        <v/>
      </c>
      <c r="O26" s="36"/>
      <c r="P26"/>
      <c r="Q26"/>
      <c r="R26" s="67" t="str">
        <f>IF(ISNUMBER(MATCH($D26,'[1]Scheduling Worksheet'!L$1:L$65536,0)),VLOOKUP($D26,'[1]Scheduling Worksheet'!$L$1:$X$65536,13,FALSE),"")</f>
        <v>11:15-EM</v>
      </c>
      <c r="S26" s="67" t="str">
        <f>IF(ISNUMBER(MATCH($D26,'[1]Scheduling Worksheet'!$M$1:$M$65536,0)),VLOOKUP($D26,'[1]Scheduling Worksheet'!$M$1:$X$65536,12,FALSE),"")</f>
        <v>11:15-EM</v>
      </c>
      <c r="T26" s="67" t="str">
        <f>IF(ISNUMBER(MATCH($D26,'[1]Scheduling Worksheet'!$N$1:$N$65536,0)),VLOOKUP($D26,'[1]Scheduling Worksheet'!$N$1:$X$65536,11,FALSE),"")</f>
        <v/>
      </c>
      <c r="U26" s="67" t="str">
        <f>IF(ISNUMBER(MATCH($D26,'[1]Scheduling Worksheet'!$O$1:$O$65536,0)),VLOOKUP($D26,'[1]Scheduling Worksheet'!$O$1:$X$65536,10,FALSE),"")</f>
        <v>11:15-EM</v>
      </c>
      <c r="V26" s="67" t="str">
        <f>IF(ISNUMBER(MATCH($D26,'[1]Scheduling Worksheet'!$P$1:$P$65536,0)),VLOOKUP($D26,'[1]Scheduling Worksheet'!$P$1:$X$65536,9,FALSE),"")</f>
        <v/>
      </c>
      <c r="W26" s="67" t="str">
        <f>IF(ISNUMBER(MATCH($D26,'[1]Scheduling Worksheet'!$Q$1:$Q$65536,0)),VLOOKUP($D26,'[1]Scheduling Worksheet'!$Q$1:$X$65536,8,FALSE),"")</f>
        <v/>
      </c>
      <c r="X26" s="67" t="str">
        <f>IF(ISNUMBER(MATCH($D26,'[1]Scheduling Worksheet'!$R$1:$R$65536,0)),VLOOKUP($D26,'[1]Scheduling Worksheet'!$R$1:$X$65536,7,FALSE),"")</f>
        <v>11:15-EM</v>
      </c>
      <c r="Y26" s="68" t="str">
        <f>IF(ISNUMBER(MATCH($D26,'[1]Scheduling Worksheet'!$S$1:$S$65536,0)),VLOOKUP($D26,'[1]Scheduling Worksheet'!$S$1:$X$65536,6,FALSE),"")</f>
        <v/>
      </c>
      <c r="Z26" s="68" t="str">
        <f>IF(ISNUMBER(MATCH($D26,'[1]Scheduling Worksheet'!$T$1:$T$65536,0)),VLOOKUP($D26,'[1]Scheduling Worksheet'!$T$1:$X$65536,5,FALSE),"")</f>
        <v>11:15-EM</v>
      </c>
      <c r="AA26" s="30"/>
      <c r="AB26" s="6">
        <f t="shared" si="6"/>
        <v>11</v>
      </c>
      <c r="AC26" s="6">
        <f t="shared" si="7"/>
        <v>11</v>
      </c>
      <c r="AD26" s="35">
        <f t="shared" si="8"/>
        <v>0</v>
      </c>
      <c r="AE26" s="25">
        <f>VLOOKUP($D26,[2]EM!$D$1:$O$65540,5,FALSE)</f>
        <v>0</v>
      </c>
      <c r="AF26" s="25">
        <f>_xlfn.XLOOKUP(D26,[2]EM!$D:$D,[2]EM!$AK:$AK,"")</f>
        <v>0</v>
      </c>
      <c r="AG26" s="25">
        <f>_xlfn.XLOOKUP(D26,[2]EM!$D:$D,[2]EM!$AN:$AN,"")</f>
        <v>0</v>
      </c>
      <c r="AH26" s="4" t="str">
        <f>VLOOKUP($D26,[2]EM!$D$1:$O$65540,12,FALSE)</f>
        <v>klfavila77@gmail.com</v>
      </c>
      <c r="AI26" s="3"/>
      <c r="AJ26" s="3" t="str">
        <f>_xlfn.XLOOKUP(D26,'[2]EIM check'!$A:$A,'[2]EIM check'!$C:$C,"no info")</f>
        <v>Expires 2028/01</v>
      </c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</row>
    <row r="27" spans="1:126" s="5" customFormat="1" ht="20.25" customHeight="1" x14ac:dyDescent="0.2">
      <c r="A27" s="41">
        <f>_xlfn.XLOOKUP(D27,[2]EM!$D:$D,[2]EM!$F:$F,"")</f>
        <v>0</v>
      </c>
      <c r="B27" s="52" t="str">
        <f>VLOOKUP($D27,[2]EM!$D$1:$P$65540,13,FALSE)</f>
        <v>512-292-3192</v>
      </c>
      <c r="C27" s="54" t="str">
        <f>_xlfn.XLOOKUP(D27&amp;"*",[2]EM!$D:$D,[2]EM!$E:$E,"",2)</f>
        <v>11:15,</v>
      </c>
      <c r="D27" s="53" t="s">
        <v>96</v>
      </c>
      <c r="E27" s="65" t="str">
        <f>IF(ISNUMBER(MATCH($D27,'[1]Scheduling Worksheet'!$B$1:$B$65536,0)),VLOOKUP($D27,'[1]Scheduling Worksheet'!$B$1:$W$65536,22,FALSE),"")</f>
        <v/>
      </c>
      <c r="F27" s="67" t="str">
        <f>IF(ISNUMBER(MATCH($D27,'[1]Scheduling Worksheet'!$C$1:$C$65536,0)),VLOOKUP($D27,'[1]Scheduling Worksheet'!$C$1:$X$65536,21,FALSE),"")</f>
        <v>11:15-EM</v>
      </c>
      <c r="G27" s="67" t="str">
        <f>IF(ISNUMBER(MATCH($D27,'[1]Scheduling Worksheet'!$D$1:$D$65536,0)),VLOOKUP($D27,'[1]Scheduling Worksheet'!$D$1:$X$65536,20,FALSE),"")</f>
        <v/>
      </c>
      <c r="H27" s="67" t="str">
        <f>IF(ISNUMBER(MATCH($D27,'[1]Scheduling Worksheet'!$E$1:$E$65536,0)),VLOOKUP($D27,'[1]Scheduling Worksheet'!$E$1:$X$65536,19,FALSE),"")</f>
        <v/>
      </c>
      <c r="I27" s="67" t="str">
        <f>IF(ISNUMBER(MATCH($D27,'[1]Scheduling Worksheet'!$F$1:$F$65536,0)),VLOOKUP($D27,'[1]Scheduling Worksheet'!$F$1:$X$65536,19,FALSE),"")</f>
        <v>11:15-EM</v>
      </c>
      <c r="J27" s="67" t="str">
        <f>IF(ISNUMBER(MATCH($D27,'[1]Scheduling Worksheet'!$G$1:$G$65536,0)),VLOOKUP($D27,'[1]Scheduling Worksheet'!$G$1:$X$65536,17,FALSE),"")</f>
        <v>11:15-EM</v>
      </c>
      <c r="K27" s="67" t="str">
        <f>IF(ISNUMBER(MATCH($D27,'[1]Scheduling Worksheet'!$H$1:$H$65536,0)),VLOOKUP($D27,'[1]Scheduling Worksheet'!$H$1:$X$65536,16,FALSE),"")</f>
        <v/>
      </c>
      <c r="L27" s="67" t="str">
        <f>IF(ISNUMBER(MATCH($D27,'[1]Scheduling Worksheet'!$I$1:$I$65536,0)),VLOOKUP($D27,'[1]Scheduling Worksheet'!$I$1:$X$65536,15,FALSE),"")</f>
        <v>11:15-EM</v>
      </c>
      <c r="M27" s="67" t="str">
        <f>IF(ISNUMBER(MATCH($D27,'[1]Scheduling Worksheet'!$J$1:$J$65536,0)),VLOOKUP($D27,'[1]Scheduling Worksheet'!$J$1:$X$65536,14,FALSE),"")</f>
        <v/>
      </c>
      <c r="N27" s="68" t="str">
        <f>IF(ISNUMBER(MATCH($D27,'[1]Scheduling Worksheet'!$K$1:$K$65536,0)),VLOOKUP($D27,'[1]Scheduling Worksheet'!$K$1:$X$65536,13,FALSE),"")</f>
        <v>11:15-EM</v>
      </c>
      <c r="O27" s="36"/>
      <c r="P27"/>
      <c r="Q27"/>
      <c r="R27" s="67" t="str">
        <f>IF(ISNUMBER(MATCH($D27,'[1]Scheduling Worksheet'!L$1:L$65536,0)),VLOOKUP($D27,'[1]Scheduling Worksheet'!$L$1:$X$65536,13,FALSE),"")</f>
        <v/>
      </c>
      <c r="S27" s="67" t="str">
        <f>IF(ISNUMBER(MATCH($D27,'[1]Scheduling Worksheet'!$M$1:$M$65536,0)),VLOOKUP($D27,'[1]Scheduling Worksheet'!$M$1:$X$65536,12,FALSE),"")</f>
        <v>11:15-EM</v>
      </c>
      <c r="T27" s="67" t="str">
        <f>IF(ISNUMBER(MATCH($D27,'[1]Scheduling Worksheet'!$N$1:$N$65536,0)),VLOOKUP($D27,'[1]Scheduling Worksheet'!$N$1:$X$65536,11,FALSE),"")</f>
        <v/>
      </c>
      <c r="U27" s="67" t="str">
        <f>IF(ISNUMBER(MATCH($D27,'[1]Scheduling Worksheet'!$O$1:$O$65536,0)),VLOOKUP($D27,'[1]Scheduling Worksheet'!$O$1:$X$65536,10,FALSE),"")</f>
        <v>11:15-EM</v>
      </c>
      <c r="V27" s="67" t="str">
        <f>IF(ISNUMBER(MATCH($D27,'[1]Scheduling Worksheet'!$P$1:$P$65536,0)),VLOOKUP($D27,'[1]Scheduling Worksheet'!$P$1:$X$65536,9,FALSE),"")</f>
        <v>11:15-EM</v>
      </c>
      <c r="W27" s="67" t="str">
        <f>IF(ISNUMBER(MATCH($D27,'[1]Scheduling Worksheet'!$Q$1:$Q$65536,0)),VLOOKUP($D27,'[1]Scheduling Worksheet'!$Q$1:$X$65536,8,FALSE),"")</f>
        <v/>
      </c>
      <c r="X27" s="67" t="str">
        <f>IF(ISNUMBER(MATCH($D27,'[1]Scheduling Worksheet'!$R$1:$R$65536,0)),VLOOKUP($D27,'[1]Scheduling Worksheet'!$R$1:$X$65536,7,FALSE),"")</f>
        <v>11:15-EM</v>
      </c>
      <c r="Y27" s="68" t="str">
        <f>IF(ISNUMBER(MATCH($D27,'[1]Scheduling Worksheet'!$S$1:$S$65536,0)),VLOOKUP($D27,'[1]Scheduling Worksheet'!$S$1:$X$65536,6,FALSE),"")</f>
        <v>11:15-EM</v>
      </c>
      <c r="Z27" s="68" t="str">
        <f>IF(ISNUMBER(MATCH($D27,'[1]Scheduling Worksheet'!$T$1:$T$65536,0)),VLOOKUP($D27,'[1]Scheduling Worksheet'!$T$1:$X$65536,5,FALSE),"")</f>
        <v/>
      </c>
      <c r="AA27" s="30"/>
      <c r="AB27" s="6">
        <f t="shared" si="6"/>
        <v>10</v>
      </c>
      <c r="AC27" s="6">
        <f t="shared" si="7"/>
        <v>10</v>
      </c>
      <c r="AD27" s="35">
        <f t="shared" si="8"/>
        <v>0</v>
      </c>
      <c r="AE27" s="25">
        <f>VLOOKUP($D27,[2]EM!$D$1:$O$65540,5,FALSE)</f>
        <v>0</v>
      </c>
      <c r="AF27" s="25">
        <f>_xlfn.XLOOKUP(D27,[2]EM!$D:$D,[2]EM!$AK:$AK,"")</f>
        <v>0</v>
      </c>
      <c r="AG27" s="25">
        <f>_xlfn.XLOOKUP(D27,[2]EM!$D:$D,[2]EM!$AN:$AN,"")</f>
        <v>0</v>
      </c>
      <c r="AH27" s="4" t="str">
        <f>VLOOKUP($D27,[2]EM!$D$1:$O$65540,12,FALSE)</f>
        <v>rachelgalindo23@gmail.com</v>
      </c>
      <c r="AI27" s="3"/>
      <c r="AJ27" s="3" t="str">
        <f>_xlfn.XLOOKUP(D27,'[2]EIM check'!$A:$A,'[2]EIM check'!$C:$C,"no info")</f>
        <v>Expires 2027/08</v>
      </c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</row>
    <row r="28" spans="1:126" s="3" customFormat="1" ht="20.25" customHeight="1" x14ac:dyDescent="0.2">
      <c r="A28" s="41" t="str">
        <f>_xlfn.XLOOKUP(D28,[2]EM!$D:$D,[2]EM!$F:$F,"")</f>
        <v>cup</v>
      </c>
      <c r="B28" s="89" t="str">
        <f>VLOOKUP($D28,[2]EM!$D$1:$P$65540,13,FALSE)</f>
        <v>512-300-0931</v>
      </c>
      <c r="C28" s="54" t="str">
        <f>_xlfn.XLOOKUP(D28&amp;"*",[2]EM!$D:$D,[2]EM!$E:$E,"",2)</f>
        <v>11:15,</v>
      </c>
      <c r="D28" s="58" t="s">
        <v>63</v>
      </c>
      <c r="E28" s="65" t="str">
        <f>IF(ISNUMBER(MATCH($D28,'[1]Scheduling Worksheet'!$B$1:$B$65536,0)),VLOOKUP($D28,'[1]Scheduling Worksheet'!$B$1:$W$65536,22,FALSE),"")</f>
        <v/>
      </c>
      <c r="F28" s="67" t="str">
        <f>IF(ISNUMBER(MATCH($D28,'[1]Scheduling Worksheet'!$C$1:$C$65536,0)),VLOOKUP($D28,'[1]Scheduling Worksheet'!$C$1:$X$65536,21,FALSE),"")</f>
        <v>11:15-EM</v>
      </c>
      <c r="G28" s="67" t="str">
        <f>IF(ISNUMBER(MATCH($D28,'[1]Scheduling Worksheet'!$D$1:$D$65536,0)),VLOOKUP($D28,'[1]Scheduling Worksheet'!$D$1:$X$65536,20,FALSE),"")</f>
        <v/>
      </c>
      <c r="H28" s="67" t="str">
        <f>IF(ISNUMBER(MATCH($D28,'[1]Scheduling Worksheet'!$E$1:$E$65536,0)),VLOOKUP($D28,'[1]Scheduling Worksheet'!$E$1:$X$65536,19,FALSE),"")</f>
        <v>11:15-EM</v>
      </c>
      <c r="I28" s="67" t="str">
        <f>IF(ISNUMBER(MATCH($D28,'[1]Scheduling Worksheet'!$F$1:$F$65536,0)),VLOOKUP($D28,'[1]Scheduling Worksheet'!$F$1:$X$65536,19,FALSE),"")</f>
        <v/>
      </c>
      <c r="J28" s="67" t="str">
        <f>IF(ISNUMBER(MATCH($D28,'[1]Scheduling Worksheet'!$G$1:$G$65536,0)),VLOOKUP($D28,'[1]Scheduling Worksheet'!$G$1:$X$65536,17,FALSE),"")</f>
        <v>11:15-EM</v>
      </c>
      <c r="K28" s="67" t="str">
        <f>IF(ISNUMBER(MATCH($D28,'[1]Scheduling Worksheet'!$H$1:$H$65536,0)),VLOOKUP($D28,'[1]Scheduling Worksheet'!$H$1:$X$65536,16,FALSE),"")</f>
        <v/>
      </c>
      <c r="L28" s="67" t="str">
        <f>IF(ISNUMBER(MATCH($D28,'[1]Scheduling Worksheet'!$I$1:$I$65536,0)),VLOOKUP($D28,'[1]Scheduling Worksheet'!$I$1:$X$65536,15,FALSE),"")</f>
        <v>11:15-EM</v>
      </c>
      <c r="M28" s="67" t="str">
        <f>IF(ISNUMBER(MATCH($D28,'[1]Scheduling Worksheet'!$J$1:$J$65536,0)),VLOOKUP($D28,'[1]Scheduling Worksheet'!$J$1:$X$65536,14,FALSE),"")</f>
        <v/>
      </c>
      <c r="N28" s="69" t="str">
        <f>IF(ISNUMBER(MATCH($D28,'[1]Scheduling Worksheet'!$K$1:$K$65536,0)),VLOOKUP($D28,'[1]Scheduling Worksheet'!$K$1:$X$65536,13,FALSE),"")</f>
        <v>11:15-EM</v>
      </c>
      <c r="O28" s="36"/>
      <c r="P28"/>
      <c r="Q28"/>
      <c r="R28" s="67" t="str">
        <f>IF(ISNUMBER(MATCH($D28,'[1]Scheduling Worksheet'!L$1:L$65536,0)),VLOOKUP($D28,'[1]Scheduling Worksheet'!$L$1:$X$65536,13,FALSE),"")</f>
        <v/>
      </c>
      <c r="S28" s="67" t="str">
        <f>IF(ISNUMBER(MATCH($D28,'[1]Scheduling Worksheet'!$M$1:$M$65536,0)),VLOOKUP($D28,'[1]Scheduling Worksheet'!$M$1:$X$65536,12,FALSE),"")</f>
        <v>11:15-EM</v>
      </c>
      <c r="T28" s="67" t="str">
        <f>IF(ISNUMBER(MATCH($D28,'[1]Scheduling Worksheet'!$N$1:$N$65536,0)),VLOOKUP($D28,'[1]Scheduling Worksheet'!$N$1:$X$65536,11,FALSE),"")</f>
        <v>11:15-EM</v>
      </c>
      <c r="U28" s="67" t="str">
        <f>IF(ISNUMBER(MATCH($D28,'[1]Scheduling Worksheet'!$O$1:$O$65536,0)),VLOOKUP($D28,'[1]Scheduling Worksheet'!$O$1:$X$65536,10,FALSE),"")</f>
        <v/>
      </c>
      <c r="V28" s="67" t="str">
        <f>IF(ISNUMBER(MATCH($D28,'[1]Scheduling Worksheet'!$P$1:$P$65536,0)),VLOOKUP($D28,'[1]Scheduling Worksheet'!$P$1:$X$65536,9,FALSE),"")</f>
        <v/>
      </c>
      <c r="W28" s="67" t="str">
        <f>IF(ISNUMBER(MATCH($D28,'[1]Scheduling Worksheet'!$Q$1:$Q$65536,0)),VLOOKUP($D28,'[1]Scheduling Worksheet'!$Q$1:$X$65536,8,FALSE),"")</f>
        <v>11:15-EM</v>
      </c>
      <c r="X28" s="67" t="str">
        <f>IF(ISNUMBER(MATCH($D28,'[1]Scheduling Worksheet'!$R$1:$R$65536,0)),VLOOKUP($D28,'[1]Scheduling Worksheet'!$R$1:$X$65536,7,FALSE),"")</f>
        <v/>
      </c>
      <c r="Y28" s="68" t="str">
        <f>IF(ISNUMBER(MATCH($D28,'[1]Scheduling Worksheet'!$S$1:$S$65536,0)),VLOOKUP($D28,'[1]Scheduling Worksheet'!$S$1:$X$65536,6,FALSE),"")</f>
        <v>11:15-EM</v>
      </c>
      <c r="Z28" s="68" t="str">
        <f>IF(ISNUMBER(MATCH($D28,'[1]Scheduling Worksheet'!$T$1:$T$65536,0)),VLOOKUP($D28,'[1]Scheduling Worksheet'!$T$1:$X$65536,5,FALSE),"")</f>
        <v>11:15-EM</v>
      </c>
      <c r="AA28" s="30"/>
      <c r="AB28" s="6">
        <f t="shared" si="6"/>
        <v>10</v>
      </c>
      <c r="AC28" s="6">
        <f t="shared" si="7"/>
        <v>10</v>
      </c>
      <c r="AD28" s="35">
        <f t="shared" si="8"/>
        <v>0</v>
      </c>
      <c r="AE28" s="25" t="str">
        <f>VLOOKUP($D28,[2]EM!$D$1:$O$65540,5,FALSE)</f>
        <v>LEC Sacristan, AS Coord</v>
      </c>
      <c r="AF28" s="25" t="str">
        <f>_xlfn.XLOOKUP(D28,[2]EM!$D:$D,[2]EM!$AK:$AK,"")</f>
        <v>Schedule with children - altar servers</v>
      </c>
      <c r="AG28" s="25">
        <f>_xlfn.XLOOKUP(D28,[2]EM!$D:$D,[2]EM!$AN:$AN,"")</f>
        <v>0</v>
      </c>
      <c r="AH28" s="4" t="str">
        <f>VLOOKUP($D28,[2]EM!$D$1:$O$65540,12,FALSE)</f>
        <v>kate.e.meyers@hotmail.com</v>
      </c>
      <c r="AJ28" s="3" t="str">
        <f>_xlfn.XLOOKUP(D28,'[2]EIM check'!$A:$A,'[2]EIM check'!$C:$C,"no info")</f>
        <v>Expires 2026/10</v>
      </c>
      <c r="DR28" s="5"/>
    </row>
    <row r="29" spans="1:126" s="5" customFormat="1" ht="20.25" customHeight="1" x14ac:dyDescent="0.2">
      <c r="A29" s="41">
        <f>_xlfn.XLOOKUP(D29,[2]EM!$D:$D,[2]EM!$F:$F,"")</f>
        <v>0</v>
      </c>
      <c r="B29" s="89" t="str">
        <f>VLOOKUP($D29,[2]EM!$D$1:$P$65540,13,FALSE)</f>
        <v>512-228-0425</v>
      </c>
      <c r="C29" s="54" t="str">
        <f>_xlfn.XLOOKUP(D29&amp;"*",[2]EM!$D:$D,[2]EM!$E:$E,"",2)</f>
        <v>11:15,</v>
      </c>
      <c r="D29" s="57" t="s">
        <v>122</v>
      </c>
      <c r="E29" s="65" t="str">
        <f>IF(ISNUMBER(MATCH($D29,'[1]Scheduling Worksheet'!$B$1:$B$65536,0)),VLOOKUP($D29,'[1]Scheduling Worksheet'!$B$1:$W$65536,22,FALSE),"")</f>
        <v/>
      </c>
      <c r="F29" s="67" t="str">
        <f>IF(ISNUMBER(MATCH($D29,'[1]Scheduling Worksheet'!$C$1:$C$65536,0)),VLOOKUP($D29,'[1]Scheduling Worksheet'!$C$1:$X$65536,21,FALSE),"")</f>
        <v>11:15-EM</v>
      </c>
      <c r="G29" s="67" t="str">
        <f>IF(ISNUMBER(MATCH($D29,'[1]Scheduling Worksheet'!$D$1:$D$65536,0)),VLOOKUP($D29,'[1]Scheduling Worksheet'!$D$1:$X$65536,20,FALSE),"")</f>
        <v/>
      </c>
      <c r="H29" s="67" t="str">
        <f>IF(ISNUMBER(MATCH($D29,'[1]Scheduling Worksheet'!$E$1:$E$65536,0)),VLOOKUP($D29,'[1]Scheduling Worksheet'!$E$1:$X$65536,19,FALSE),"")</f>
        <v>11:15-EM</v>
      </c>
      <c r="I29" s="67" t="str">
        <f>IF(ISNUMBER(MATCH($D29,'[1]Scheduling Worksheet'!$F$1:$F$65536,0)),VLOOKUP($D29,'[1]Scheduling Worksheet'!$F$1:$X$65536,19,FALSE),"")</f>
        <v>11:15-EM</v>
      </c>
      <c r="J29" s="67" t="str">
        <f>IF(ISNUMBER(MATCH($D29,'[1]Scheduling Worksheet'!$G$1:$G$65536,0)),VLOOKUP($D29,'[1]Scheduling Worksheet'!$G$1:$X$65536,17,FALSE),"")</f>
        <v/>
      </c>
      <c r="K29" s="67" t="str">
        <f>IF(ISNUMBER(MATCH($D29,'[1]Scheduling Worksheet'!$H$1:$H$65536,0)),VLOOKUP($D29,'[1]Scheduling Worksheet'!$H$1:$X$65536,16,FALSE),"")</f>
        <v/>
      </c>
      <c r="L29" s="67" t="str">
        <f>IF(ISNUMBER(MATCH($D29,'[1]Scheduling Worksheet'!$I$1:$I$65536,0)),VLOOKUP($D29,'[1]Scheduling Worksheet'!$I$1:$X$65536,15,FALSE),"")</f>
        <v>11:15-EM</v>
      </c>
      <c r="M29" s="67" t="str">
        <f>IF(ISNUMBER(MATCH($D29,'[1]Scheduling Worksheet'!$J$1:$J$65536,0)),VLOOKUP($D29,'[1]Scheduling Worksheet'!$J$1:$X$65536,14,FALSE),"")</f>
        <v>11:15-EM</v>
      </c>
      <c r="N29" s="68" t="str">
        <f>IF(ISNUMBER(MATCH($D29,'[1]Scheduling Worksheet'!$K$1:$K$65536,0)),VLOOKUP($D29,'[1]Scheduling Worksheet'!$K$1:$X$65536,13,FALSE),"")</f>
        <v/>
      </c>
      <c r="O29" s="36"/>
      <c r="P29"/>
      <c r="Q29"/>
      <c r="R29" s="67" t="str">
        <f>IF(ISNUMBER(MATCH($D29,'[1]Scheduling Worksheet'!L$1:L$65536,0)),VLOOKUP($D29,'[1]Scheduling Worksheet'!$L$1:$X$65536,13,FALSE),"")</f>
        <v>11:15-EM</v>
      </c>
      <c r="S29" s="67" t="str">
        <f>IF(ISNUMBER(MATCH($D29,'[1]Scheduling Worksheet'!$M$1:$M$65536,0)),VLOOKUP($D29,'[1]Scheduling Worksheet'!$M$1:$X$65536,12,FALSE),"")</f>
        <v>11:15-EM</v>
      </c>
      <c r="T29" s="67" t="str">
        <f>IF(ISNUMBER(MATCH($D29,'[1]Scheduling Worksheet'!$N$1:$N$65536,0)),VLOOKUP($D29,'[1]Scheduling Worksheet'!$N$1:$X$65536,11,FALSE),"")</f>
        <v/>
      </c>
      <c r="U29" s="67" t="str">
        <f>IF(ISNUMBER(MATCH($D29,'[1]Scheduling Worksheet'!$O$1:$O$65536,0)),VLOOKUP($D29,'[1]Scheduling Worksheet'!$O$1:$X$65536,10,FALSE),"")</f>
        <v>11:15-EM</v>
      </c>
      <c r="V29" s="67" t="str">
        <f>IF(ISNUMBER(MATCH($D29,'[1]Scheduling Worksheet'!$P$1:$P$65536,0)),VLOOKUP($D29,'[1]Scheduling Worksheet'!$P$1:$X$65536,9,FALSE),"")</f>
        <v>11:15-EM</v>
      </c>
      <c r="W29" s="67" t="str">
        <f>IF(ISNUMBER(MATCH($D29,'[1]Scheduling Worksheet'!$Q$1:$Q$65536,0)),VLOOKUP($D29,'[1]Scheduling Worksheet'!$Q$1:$X$65536,8,FALSE),"")</f>
        <v/>
      </c>
      <c r="X29" s="66" t="str">
        <f>IF(ISNUMBER(MATCH($D29,'[1]Scheduling Worksheet'!$R$1:$R$65536,0)),VLOOKUP($D29,'[1]Scheduling Worksheet'!$R$1:$X$65536,7,FALSE),"")</f>
        <v/>
      </c>
      <c r="Y29" s="68" t="str">
        <f>IF(ISNUMBER(MATCH($D29,'[1]Scheduling Worksheet'!$S$1:$S$65536,0)),VLOOKUP($D29,'[1]Scheduling Worksheet'!$S$1:$X$65536,6,FALSE),"")</f>
        <v>11:15-EM</v>
      </c>
      <c r="Z29" s="90" t="str">
        <f>IF(ISNUMBER(MATCH($D29,'[1]Scheduling Worksheet'!$T$1:$T$65536,0)),VLOOKUP($D29,'[1]Scheduling Worksheet'!$T$1:$X$65536,5,FALSE),"")</f>
        <v/>
      </c>
      <c r="AA29" s="30"/>
      <c r="AB29" s="6">
        <f t="shared" si="6"/>
        <v>10</v>
      </c>
      <c r="AC29" s="6">
        <f t="shared" si="7"/>
        <v>10</v>
      </c>
      <c r="AD29" s="2">
        <f t="shared" si="8"/>
        <v>0</v>
      </c>
      <c r="AE29" s="35">
        <f>VLOOKUP($D29,[2]EM!$D$1:$O$65540,5,FALSE)</f>
        <v>0</v>
      </c>
      <c r="AF29" s="25" t="str">
        <f>_xlfn.XLOOKUP(D29,[2]EM!$D:$D,[2]EM!$AK:$AK,"")</f>
        <v>Schedule with (AS) daughters Castelan) and husband Javier Castelan</v>
      </c>
      <c r="AG29" s="25">
        <f>_xlfn.XLOOKUP(D29,[2]EM!$D:$D,[2]EM!$AN:$AN,"")</f>
        <v>0</v>
      </c>
      <c r="AH29" s="4" t="str">
        <f>VLOOKUP($D29,[2]EM!$D$1:$O$65540,12,FALSE)</f>
        <v>tcastelan84@gmail.com</v>
      </c>
      <c r="AI29" s="4" t="str">
        <f>VLOOKUP($D29,[2]EM!$D$1:$O$65540,12,FALSE)</f>
        <v>tcastelan84@gmail.com</v>
      </c>
      <c r="AJ29" s="3" t="str">
        <f>_xlfn.XLOOKUP(D29,'[2]EIM check'!$A:$A,'[2]EIM check'!$C:$C,"no info")</f>
        <v>Expires 2026/01</v>
      </c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</row>
    <row r="30" spans="1:126" s="5" customFormat="1" ht="20.25" customHeight="1" x14ac:dyDescent="0.2">
      <c r="A30" s="41">
        <f>_xlfn.XLOOKUP(D30,[2]EM!$D:$D,[2]EM!$F:$F,"")</f>
        <v>0</v>
      </c>
      <c r="B30" s="89" t="str">
        <f>VLOOKUP($D30,[2]EM!$D$1:$P$65540,13,FALSE)</f>
        <v>512-221-4397</v>
      </c>
      <c r="C30" s="54" t="str">
        <f>_xlfn.XLOOKUP(D30&amp;"*",[2]EM!$D:$D,[2]EM!$E:$E,"",2)</f>
        <v>11:15,</v>
      </c>
      <c r="D30" s="60" t="s">
        <v>171</v>
      </c>
      <c r="E30" s="65" t="str">
        <f>IF(ISNUMBER(MATCH($D30,'[1]Scheduling Worksheet'!$B$1:$B$65536,0)),VLOOKUP($D30,'[1]Scheduling Worksheet'!$B$1:$W$65536,22,FALSE),"")</f>
        <v/>
      </c>
      <c r="F30" s="67" t="str">
        <f>IF(ISNUMBER(MATCH($D30,'[1]Scheduling Worksheet'!$C$1:$C$65536,0)),VLOOKUP($D30,'[1]Scheduling Worksheet'!$C$1:$X$65536,21,FALSE),"")</f>
        <v>11:15-EM</v>
      </c>
      <c r="G30" s="67" t="str">
        <f>IF(ISNUMBER(MATCH($D30,'[1]Scheduling Worksheet'!$D$1:$D$65536,0)),VLOOKUP($D30,'[1]Scheduling Worksheet'!$D$1:$X$65536,20,FALSE),"")</f>
        <v/>
      </c>
      <c r="H30" s="67" t="str">
        <f>IF(ISNUMBER(MATCH($D30,'[1]Scheduling Worksheet'!$E$1:$E$65536,0)),VLOOKUP($D30,'[1]Scheduling Worksheet'!$E$1:$X$65536,19,FALSE),"")</f>
        <v>11:15-Lector</v>
      </c>
      <c r="I30" s="67" t="str">
        <f>IF(ISNUMBER(MATCH($D30,'[1]Scheduling Worksheet'!$F$1:$F$65536,0)),VLOOKUP($D30,'[1]Scheduling Worksheet'!$F$1:$X$65536,19,FALSE),"")</f>
        <v/>
      </c>
      <c r="J30" s="67" t="str">
        <f>IF(ISNUMBER(MATCH($D30,'[1]Scheduling Worksheet'!$G$1:$G$65536,0)),VLOOKUP($D30,'[1]Scheduling Worksheet'!$G$1:$X$65536,17,FALSE),"")</f>
        <v>11:15-EM</v>
      </c>
      <c r="K30" s="67" t="str">
        <f>IF(ISNUMBER(MATCH($D30,'[1]Scheduling Worksheet'!$H$1:$H$65536,0)),VLOOKUP($D30,'[1]Scheduling Worksheet'!$H$1:$X$65536,16,FALSE),"")</f>
        <v/>
      </c>
      <c r="L30" s="67" t="str">
        <f>IF(ISNUMBER(MATCH($D30,'[1]Scheduling Worksheet'!$I$1:$I$65536,0)),VLOOKUP($D30,'[1]Scheduling Worksheet'!$I$1:$X$65536,15,FALSE),"")</f>
        <v>11:15-EM</v>
      </c>
      <c r="M30" s="67" t="str">
        <f>IF(ISNUMBER(MATCH($D30,'[1]Scheduling Worksheet'!$J$1:$J$65536,0)),VLOOKUP($D30,'[1]Scheduling Worksheet'!$J$1:$X$65536,14,FALSE),"")</f>
        <v/>
      </c>
      <c r="N30" s="68" t="str">
        <f>IF(ISNUMBER(MATCH($D30,'[1]Scheduling Worksheet'!$K$1:$K$65536,0)),VLOOKUP($D30,'[1]Scheduling Worksheet'!$K$1:$X$65536,13,FALSE),"")</f>
        <v>11:15-EM</v>
      </c>
      <c r="O30" s="36"/>
      <c r="P30"/>
      <c r="Q30"/>
      <c r="R30" s="67" t="str">
        <f>IF(ISNUMBER(MATCH($D30,'[1]Scheduling Worksheet'!L$1:L$65536,0)),VLOOKUP($D30,'[1]Scheduling Worksheet'!$L$1:$X$65536,13,FALSE),"")</f>
        <v/>
      </c>
      <c r="S30" s="67" t="str">
        <f>IF(ISNUMBER(MATCH($D30,'[1]Scheduling Worksheet'!$M$1:$M$65536,0)),VLOOKUP($D30,'[1]Scheduling Worksheet'!$M$1:$X$65536,12,FALSE),"")</f>
        <v>11:15-EM</v>
      </c>
      <c r="T30" s="67" t="str">
        <f>IF(ISNUMBER(MATCH($D30,'[1]Scheduling Worksheet'!$N$1:$N$65536,0)),VLOOKUP($D30,'[1]Scheduling Worksheet'!$N$1:$X$65536,11,FALSE),"")</f>
        <v/>
      </c>
      <c r="U30" s="67" t="str">
        <f>IF(ISNUMBER(MATCH($D30,'[1]Scheduling Worksheet'!$O$1:$O$65536,0)),VLOOKUP($D30,'[1]Scheduling Worksheet'!$O$1:$X$65536,10,FALSE),"")</f>
        <v>11:15-Lector</v>
      </c>
      <c r="V30" s="67" t="str">
        <f>IF(ISNUMBER(MATCH($D30,'[1]Scheduling Worksheet'!$P$1:$P$65536,0)),VLOOKUP($D30,'[1]Scheduling Worksheet'!$P$1:$X$65536,9,FALSE),"")</f>
        <v/>
      </c>
      <c r="W30" s="67" t="str">
        <f>IF(ISNUMBER(MATCH($D30,'[1]Scheduling Worksheet'!$Q$1:$Q$65536,0)),VLOOKUP($D30,'[1]Scheduling Worksheet'!$Q$1:$X$65536,8,FALSE),"")</f>
        <v>11:15-EM</v>
      </c>
      <c r="X30" s="67" t="str">
        <f>IF(ISNUMBER(MATCH($D30,'[1]Scheduling Worksheet'!$R$1:$R$65536,0)),VLOOKUP($D30,'[1]Scheduling Worksheet'!$R$1:$X$65536,7,FALSE),"")</f>
        <v>11:15-EM</v>
      </c>
      <c r="Y30" s="68" t="str">
        <f>IF(ISNUMBER(MATCH($D30,'[1]Scheduling Worksheet'!$S$1:$S$65536,0)),VLOOKUP($D30,'[1]Scheduling Worksheet'!$S$1:$X$65536,6,FALSE),"")</f>
        <v/>
      </c>
      <c r="Z30" s="68" t="str">
        <f>IF(ISNUMBER(MATCH($D30,'[1]Scheduling Worksheet'!$T$1:$T$65536,0)),VLOOKUP($D30,'[1]Scheduling Worksheet'!$T$1:$X$65536,5,FALSE),"")</f>
        <v>11:15-Lector</v>
      </c>
      <c r="AA30" s="30"/>
      <c r="AB30" s="6">
        <f t="shared" si="6"/>
        <v>7</v>
      </c>
      <c r="AC30" s="6">
        <f t="shared" si="7"/>
        <v>10</v>
      </c>
      <c r="AD30" s="35">
        <f t="shared" si="8"/>
        <v>3</v>
      </c>
      <c r="AE30" s="25" t="str">
        <f>VLOOKUP($D30,[2]EM!$D$1:$O$65540,5,FALSE)</f>
        <v>LEC</v>
      </c>
      <c r="AF30" s="25">
        <f>_xlfn.XLOOKUP(D30,[2]EM!$D:$D,[2]EM!$AK:$AK,"")</f>
        <v>0</v>
      </c>
      <c r="AG30" s="25">
        <f>_xlfn.XLOOKUP(D30,[2]EM!$D:$D,[2]EM!$AN:$AN,"")</f>
        <v>0</v>
      </c>
      <c r="AH30" s="4" t="str">
        <f>VLOOKUP($D30,[2]EM!$D$1:$O$65540,12,FALSE)</f>
        <v>lgmey06@gmail.com</v>
      </c>
      <c r="AI30" s="3"/>
      <c r="AJ30" s="3">
        <f>_xlfn.XLOOKUP(D30,'[2]EIM check'!$A:$A,'[2]EIM check'!$C:$C,"no info")</f>
        <v>0</v>
      </c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S30" s="3"/>
      <c r="DT30" s="3"/>
      <c r="DU30" s="3"/>
      <c r="DV30" s="3"/>
    </row>
    <row r="31" spans="1:126" s="5" customFormat="1" ht="20.25" customHeight="1" x14ac:dyDescent="0.2">
      <c r="A31" s="41">
        <f>_xlfn.XLOOKUP(D31,[2]EM!$D:$D,[2]EM!$F:$F,"")</f>
        <v>0</v>
      </c>
      <c r="B31" s="89" t="str">
        <f>VLOOKUP($D31,[2]EM!$D$1:$P$65540,13,FALSE)</f>
        <v>512-789-5637</v>
      </c>
      <c r="C31" s="54" t="str">
        <f>_xlfn.XLOOKUP(D31&amp;"*",[2]EM!$D:$D,[2]EM!$E:$E,"",2)</f>
        <v>11:15,</v>
      </c>
      <c r="D31" s="53" t="s">
        <v>74</v>
      </c>
      <c r="E31" s="65" t="str">
        <f>IF(ISNUMBER(MATCH($D31,'[1]Scheduling Worksheet'!$B$1:$B$65536,0)),VLOOKUP($D31,'[1]Scheduling Worksheet'!$B$1:$W$65536,22,FALSE),"")</f>
        <v/>
      </c>
      <c r="F31" s="66" t="str">
        <f>IF(ISNUMBER(MATCH($D31,'[1]Scheduling Worksheet'!$C$1:$C$65536,0)),VLOOKUP($D31,'[1]Scheduling Worksheet'!$C$1:$X$65536,21,FALSE),"")</f>
        <v/>
      </c>
      <c r="G31" s="67" t="str">
        <f>IF(ISNUMBER(MATCH($D31,'[1]Scheduling Worksheet'!$D$1:$D$65536,0)),VLOOKUP($D31,'[1]Scheduling Worksheet'!$D$1:$X$65536,20,FALSE),"")</f>
        <v/>
      </c>
      <c r="H31" s="67" t="str">
        <f>IF(ISNUMBER(MATCH($D31,'[1]Scheduling Worksheet'!$E$1:$E$65536,0)),VLOOKUP($D31,'[1]Scheduling Worksheet'!$E$1:$X$65536,19,FALSE),"")</f>
        <v>11:15-EM</v>
      </c>
      <c r="I31" s="67" t="str">
        <f>IF(ISNUMBER(MATCH($D31,'[1]Scheduling Worksheet'!$F$1:$F$65536,0)),VLOOKUP($D31,'[1]Scheduling Worksheet'!$F$1:$X$65536,19,FALSE),"")</f>
        <v>11:15-EM</v>
      </c>
      <c r="J31" s="67" t="str">
        <f>IF(ISNUMBER(MATCH($D31,'[1]Scheduling Worksheet'!$G$1:$G$65536,0)),VLOOKUP($D31,'[1]Scheduling Worksheet'!$G$1:$X$65536,17,FALSE),"")</f>
        <v/>
      </c>
      <c r="K31" s="67" t="str">
        <f>IF(ISNUMBER(MATCH($D31,'[1]Scheduling Worksheet'!$H$1:$H$65536,0)),VLOOKUP($D31,'[1]Scheduling Worksheet'!$H$1:$X$65536,16,FALSE),"")</f>
        <v>11:15-EM</v>
      </c>
      <c r="L31" s="66" t="str">
        <f>IF(ISNUMBER(MATCH($D31,'[1]Scheduling Worksheet'!$I$1:$I$65536,0)),VLOOKUP($D31,'[1]Scheduling Worksheet'!$I$1:$X$65536,15,FALSE),"")</f>
        <v/>
      </c>
      <c r="M31" s="67" t="str">
        <f>IF(ISNUMBER(MATCH($D31,'[1]Scheduling Worksheet'!$J$1:$J$65536,0)),VLOOKUP($D31,'[1]Scheduling Worksheet'!$J$1:$X$65536,14,FALSE),"")</f>
        <v>11:15-EM</v>
      </c>
      <c r="N31" s="90" t="str">
        <f>IF(ISNUMBER(MATCH($D31,'[1]Scheduling Worksheet'!$K$1:$K$65536,0)),VLOOKUP($D31,'[1]Scheduling Worksheet'!$K$1:$X$65536,13,FALSE),"")</f>
        <v/>
      </c>
      <c r="O31" s="36"/>
      <c r="P31"/>
      <c r="Q31"/>
      <c r="R31" s="67" t="str">
        <f>IF(ISNUMBER(MATCH($D31,'[1]Scheduling Worksheet'!L$1:L$65536,0)),VLOOKUP($D31,'[1]Scheduling Worksheet'!$L$1:$X$65536,13,FALSE),"")</f>
        <v>11:15-EM</v>
      </c>
      <c r="S31" s="66" t="str">
        <f>IF(ISNUMBER(MATCH($D31,'[1]Scheduling Worksheet'!$M$1:$M$65536,0)),VLOOKUP($D31,'[1]Scheduling Worksheet'!$M$1:$X$65536,12,FALSE),"")</f>
        <v/>
      </c>
      <c r="T31" s="67" t="str">
        <f>IF(ISNUMBER(MATCH($D31,'[1]Scheduling Worksheet'!$N$1:$N$65536,0)),VLOOKUP($D31,'[1]Scheduling Worksheet'!$N$1:$X$65536,11,FALSE),"")</f>
        <v>11:15-EM</v>
      </c>
      <c r="U31" s="67" t="str">
        <f>IF(ISNUMBER(MATCH($D31,'[1]Scheduling Worksheet'!$O$1:$O$65536,0)),VLOOKUP($D31,'[1]Scheduling Worksheet'!$O$1:$X$65536,10,FALSE),"")</f>
        <v>11:15-EM</v>
      </c>
      <c r="V31" s="66" t="str">
        <f>IF(ISNUMBER(MATCH($D31,'[1]Scheduling Worksheet'!$P$1:$P$65536,0)),VLOOKUP($D31,'[1]Scheduling Worksheet'!$P$1:$X$65536,9,FALSE),"")</f>
        <v/>
      </c>
      <c r="W31" s="67" t="str">
        <f>IF(ISNUMBER(MATCH($D31,'[1]Scheduling Worksheet'!$Q$1:$Q$65536,0)),VLOOKUP($D31,'[1]Scheduling Worksheet'!$Q$1:$X$65536,8,FALSE),"")</f>
        <v>11:15-EM</v>
      </c>
      <c r="X31" s="67" t="str">
        <f>IF(ISNUMBER(MATCH($D31,'[1]Scheduling Worksheet'!$R$1:$R$65536,0)),VLOOKUP($D31,'[1]Scheduling Worksheet'!$R$1:$X$65536,7,FALSE),"")</f>
        <v/>
      </c>
      <c r="Y31" s="68" t="str">
        <f>IF(ISNUMBER(MATCH($D31,'[1]Scheduling Worksheet'!$S$1:$S$65536,0)),VLOOKUP($D31,'[1]Scheduling Worksheet'!$S$1:$X$65536,6,FALSE),"")</f>
        <v>11:15-EM</v>
      </c>
      <c r="Z31" s="68" t="str">
        <f>IF(ISNUMBER(MATCH($D31,'[1]Scheduling Worksheet'!$T$1:$T$65536,0)),VLOOKUP($D31,'[1]Scheduling Worksheet'!$T$1:$X$65536,5,FALSE),"")</f>
        <v>11:15-EM</v>
      </c>
      <c r="AA31" s="30"/>
      <c r="AB31" s="6">
        <f t="shared" si="6"/>
        <v>10</v>
      </c>
      <c r="AC31" s="6">
        <f t="shared" si="7"/>
        <v>10</v>
      </c>
      <c r="AD31" s="35">
        <f t="shared" si="8"/>
        <v>0</v>
      </c>
      <c r="AE31" s="25">
        <f>VLOOKUP($D31,[2]EM!$D$1:$O$65540,5,FALSE)</f>
        <v>0</v>
      </c>
      <c r="AF31" s="25">
        <f>_xlfn.XLOOKUP(D31,[2]EM!$D:$D,[2]EM!$AK:$AK,"")</f>
        <v>0</v>
      </c>
      <c r="AG31" s="25">
        <f>_xlfn.XLOOKUP(D31,[2]EM!$D:$D,[2]EM!$AN:$AN,"")</f>
        <v>0</v>
      </c>
      <c r="AH31" s="4" t="str">
        <f>VLOOKUP($D31,[2]EM!$D$1:$O$65540,12,FALSE)</f>
        <v>ir.salazar@yahoo.com</v>
      </c>
      <c r="AI31" s="3"/>
      <c r="AJ31" s="3" t="str">
        <f>_xlfn.XLOOKUP(D31,'[2]EIM check'!$A:$A,'[2]EIM check'!$C:$C,"no info")</f>
        <v>Expires 2028/01</v>
      </c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</row>
    <row r="32" spans="1:126" s="5" customFormat="1" ht="20.25" customHeight="1" x14ac:dyDescent="0.2">
      <c r="A32" s="41" t="str">
        <f>_xlfn.XLOOKUP(D32,[2]EM!$D:$D,[2]EM!$F:$F,"")</f>
        <v>cup</v>
      </c>
      <c r="B32" s="89" t="str">
        <f>VLOOKUP($D32,[2]EM!$D$1:$P$65540,13,FALSE)</f>
        <v>951-367-9518</v>
      </c>
      <c r="C32" s="54" t="str">
        <f>_xlfn.XLOOKUP(D32&amp;"*",[2]EM!$D:$D,[2]EM!$E:$E,"",2)</f>
        <v>11:15, 9:30</v>
      </c>
      <c r="D32" s="56" t="s">
        <v>100</v>
      </c>
      <c r="E32" s="65" t="str">
        <f>IF(ISNUMBER(MATCH($D32,'[1]Scheduling Worksheet'!$B$1:$B$65536,0)),VLOOKUP($D32,'[1]Scheduling Worksheet'!$B$1:$W$65536,22,FALSE),"")</f>
        <v>11:15-EM</v>
      </c>
      <c r="F32" s="67" t="str">
        <f>IF(ISNUMBER(MATCH($D32,'[1]Scheduling Worksheet'!$C$1:$C$65536,0)),VLOOKUP($D32,'[1]Scheduling Worksheet'!$C$1:$X$65536,21,FALSE),"")</f>
        <v/>
      </c>
      <c r="G32" s="66" t="str">
        <f>IF(ISNUMBER(MATCH($D32,'[1]Scheduling Worksheet'!$D$1:$D$65536,0)),VLOOKUP($D32,'[1]Scheduling Worksheet'!$D$1:$X$65536,20,FALSE),"")</f>
        <v/>
      </c>
      <c r="H32" s="67" t="str">
        <f>IF(ISNUMBER(MATCH($D32,'[1]Scheduling Worksheet'!$E$1:$E$65536,0)),VLOOKUP($D32,'[1]Scheduling Worksheet'!$E$1:$X$65536,19,FALSE),"")</f>
        <v>11:15-EM</v>
      </c>
      <c r="I32" s="67" t="str">
        <f>IF(ISNUMBER(MATCH($D32,'[1]Scheduling Worksheet'!$F$1:$F$65536,0)),VLOOKUP($D32,'[1]Scheduling Worksheet'!$F$1:$X$65536,19,FALSE),"")</f>
        <v>11:15-Lector</v>
      </c>
      <c r="J32" s="67" t="str">
        <f>IF(ISNUMBER(MATCH($D32,'[1]Scheduling Worksheet'!$G$1:$G$65536,0)),VLOOKUP($D32,'[1]Scheduling Worksheet'!$G$1:$X$65536,17,FALSE),"")</f>
        <v/>
      </c>
      <c r="K32" s="67" t="str">
        <f>IF(ISNUMBER(MATCH($D32,'[1]Scheduling Worksheet'!$H$1:$H$65536,0)),VLOOKUP($D32,'[1]Scheduling Worksheet'!$H$1:$X$65536,16,FALSE),"")</f>
        <v>11:15-EM</v>
      </c>
      <c r="L32" s="66" t="str">
        <f>IF(ISNUMBER(MATCH($D32,'[1]Scheduling Worksheet'!$I$1:$I$65536,0)),VLOOKUP($D32,'[1]Scheduling Worksheet'!$I$1:$X$65536,15,FALSE),"")</f>
        <v/>
      </c>
      <c r="M32" s="66" t="str">
        <f>IF(ISNUMBER(MATCH($D32,'[1]Scheduling Worksheet'!$J$1:$J$65536,0)),VLOOKUP($D32,'[1]Scheduling Worksheet'!$J$1:$X$65536,14,FALSE),"")</f>
        <v/>
      </c>
      <c r="N32" s="68" t="str">
        <f>IF(ISNUMBER(MATCH($D32,'[1]Scheduling Worksheet'!$K$1:$K$65536,0)),VLOOKUP($D32,'[1]Scheduling Worksheet'!$K$1:$X$65536,13,FALSE),"")</f>
        <v>11:15-EM</v>
      </c>
      <c r="O32" s="36"/>
      <c r="P32"/>
      <c r="Q32"/>
      <c r="R32" s="67" t="str">
        <f>IF(ISNUMBER(MATCH($D32,'[1]Scheduling Worksheet'!L$1:L$65536,0)),VLOOKUP($D32,'[1]Scheduling Worksheet'!$L$1:$X$65536,13,FALSE),"")</f>
        <v>11:15-Lector</v>
      </c>
      <c r="S32" s="66" t="str">
        <f>IF(ISNUMBER(MATCH($D32,'[1]Scheduling Worksheet'!$M$1:$M$65536,0)),VLOOKUP($D32,'[1]Scheduling Worksheet'!$M$1:$X$65536,12,FALSE),"")</f>
        <v/>
      </c>
      <c r="T32" s="67" t="str">
        <f>IF(ISNUMBER(MATCH($D32,'[1]Scheduling Worksheet'!$N$1:$N$65536,0)),VLOOKUP($D32,'[1]Scheduling Worksheet'!$N$1:$X$65536,11,FALSE),"")</f>
        <v>11:15-EM</v>
      </c>
      <c r="U32" s="67" t="str">
        <f>IF(ISNUMBER(MATCH($D32,'[1]Scheduling Worksheet'!$O$1:$O$65536,0)),VLOOKUP($D32,'[1]Scheduling Worksheet'!$O$1:$X$65536,10,FALSE),"")</f>
        <v/>
      </c>
      <c r="V32" s="67" t="str">
        <f>IF(ISNUMBER(MATCH($D32,'[1]Scheduling Worksheet'!$P$1:$P$65536,0)),VLOOKUP($D32,'[1]Scheduling Worksheet'!$P$1:$X$65536,9,FALSE),"")</f>
        <v>11:15-Lector</v>
      </c>
      <c r="W32" s="66" t="str">
        <f>IF(ISNUMBER(MATCH($D32,'[1]Scheduling Worksheet'!$Q$1:$Q$65536,0)),VLOOKUP($D32,'[1]Scheduling Worksheet'!$Q$1:$X$65536,8,FALSE),"")</f>
        <v/>
      </c>
      <c r="X32" s="67" t="str">
        <f>IF(ISNUMBER(MATCH($D32,'[1]Scheduling Worksheet'!$R$1:$R$65536,0)),VLOOKUP($D32,'[1]Scheduling Worksheet'!$R$1:$X$65536,7,FALSE),"")</f>
        <v>11:15-EM</v>
      </c>
      <c r="Y32" s="68" t="str">
        <f>IF(ISNUMBER(MATCH($D32,'[1]Scheduling Worksheet'!$S$1:$S$65536,0)),VLOOKUP($D32,'[1]Scheduling Worksheet'!$S$1:$X$65536,6,FALSE),"")</f>
        <v/>
      </c>
      <c r="Z32" s="68" t="str">
        <f>IF(ISNUMBER(MATCH($D32,'[1]Scheduling Worksheet'!$T$1:$T$65536,0)),VLOOKUP($D32,'[1]Scheduling Worksheet'!$T$1:$X$65536,5,FALSE),"")</f>
        <v>11:15-EM</v>
      </c>
      <c r="AA32" s="30"/>
      <c r="AB32" s="6">
        <f t="shared" si="6"/>
        <v>7</v>
      </c>
      <c r="AC32" s="6">
        <f t="shared" si="7"/>
        <v>10</v>
      </c>
      <c r="AD32" s="35">
        <f t="shared" si="8"/>
        <v>3</v>
      </c>
      <c r="AE32" s="25" t="str">
        <f>VLOOKUP($D32,[2]EM!$D$1:$O$65540,5,FALSE)</f>
        <v>LEC SAC</v>
      </c>
      <c r="AF32" s="25">
        <f>_xlfn.XLOOKUP(D32,[2]EM!$D:$D,[2]EM!$AK:$AK,"")</f>
        <v>0</v>
      </c>
      <c r="AG32" s="25">
        <f>_xlfn.XLOOKUP(D32,[2]EM!$D:$D,[2]EM!$AN:$AN,"")</f>
        <v>0</v>
      </c>
      <c r="AH32" s="4" t="str">
        <f>VLOOKUP($D32,[2]EM!$D$1:$O$65540,12,FALSE)</f>
        <v>kbam865@yahoo.com</v>
      </c>
      <c r="AI32" s="3"/>
      <c r="AJ32" s="3" t="str">
        <f>_xlfn.XLOOKUP(D32,'[2]EIM check'!$A:$A,'[2]EIM check'!$C:$C,"no info")</f>
        <v>Expires 2028/11</v>
      </c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6" s="5" customFormat="1" ht="20.25" customHeight="1" x14ac:dyDescent="0.2">
      <c r="A33" s="41">
        <f>_xlfn.XLOOKUP(D33,[2]EM!$D:$D,[2]EM!$F:$F,"")</f>
        <v>0</v>
      </c>
      <c r="B33" s="52" t="str">
        <f>VLOOKUP($D33,[2]EM!$D$1:$P$65540,13,FALSE)</f>
        <v>512-892-3770</v>
      </c>
      <c r="C33" s="54" t="str">
        <f>_xlfn.XLOOKUP(D33&amp;"*",[2]EM!$D:$D,[2]EM!$E:$E,"",2)</f>
        <v>11:15,</v>
      </c>
      <c r="D33" s="53" t="s">
        <v>3</v>
      </c>
      <c r="E33" s="65" t="str">
        <f>IF(ISNUMBER(MATCH($D33,'[1]Scheduling Worksheet'!$B$1:$B$65536,0)),VLOOKUP($D33,'[1]Scheduling Worksheet'!$B$1:$W$65536,22,FALSE),"")</f>
        <v>11:15-EM</v>
      </c>
      <c r="F33" s="67" t="str">
        <f>IF(ISNUMBER(MATCH($D33,'[1]Scheduling Worksheet'!$C$1:$C$65536,0)),VLOOKUP($D33,'[1]Scheduling Worksheet'!$C$1:$X$65536,21,FALSE),"")</f>
        <v/>
      </c>
      <c r="G33" s="67" t="str">
        <f>IF(ISNUMBER(MATCH($D33,'[1]Scheduling Worksheet'!$D$1:$D$65536,0)),VLOOKUP($D33,'[1]Scheduling Worksheet'!$D$1:$X$65536,20,FALSE),"")</f>
        <v>11:15-EM</v>
      </c>
      <c r="H33" s="67" t="str">
        <f>IF(ISNUMBER(MATCH($D33,'[1]Scheduling Worksheet'!$E$1:$E$65536,0)),VLOOKUP($D33,'[1]Scheduling Worksheet'!$E$1:$X$65536,19,FALSE),"")</f>
        <v>11:15-EM</v>
      </c>
      <c r="I33" s="67" t="str">
        <f>IF(ISNUMBER(MATCH($D33,'[1]Scheduling Worksheet'!$F$1:$F$65536,0)),VLOOKUP($D33,'[1]Scheduling Worksheet'!$F$1:$X$65536,19,FALSE),"")</f>
        <v/>
      </c>
      <c r="J33" s="67" t="str">
        <f>IF(ISNUMBER(MATCH($D33,'[1]Scheduling Worksheet'!$G$1:$G$65536,0)),VLOOKUP($D33,'[1]Scheduling Worksheet'!$G$1:$X$65536,17,FALSE),"")</f>
        <v>11:15-EM</v>
      </c>
      <c r="K33" s="67" t="str">
        <f>IF(ISNUMBER(MATCH($D33,'[1]Scheduling Worksheet'!$H$1:$H$65536,0)),VLOOKUP($D33,'[1]Scheduling Worksheet'!$H$1:$X$65536,16,FALSE),"")</f>
        <v>11:15-EM</v>
      </c>
      <c r="L33" s="67" t="str">
        <f>IF(ISNUMBER(MATCH($D33,'[1]Scheduling Worksheet'!$I$1:$I$65536,0)),VLOOKUP($D33,'[1]Scheduling Worksheet'!$I$1:$X$65536,15,FALSE),"")</f>
        <v/>
      </c>
      <c r="M33" s="67" t="str">
        <f>IF(ISNUMBER(MATCH($D33,'[1]Scheduling Worksheet'!$J$1:$J$65536,0)),VLOOKUP($D33,'[1]Scheduling Worksheet'!$J$1:$X$65536,14,FALSE),"")</f>
        <v>11:15-EM</v>
      </c>
      <c r="N33" s="68" t="str">
        <f>IF(ISNUMBER(MATCH($D33,'[1]Scheduling Worksheet'!$K$1:$K$65536,0)),VLOOKUP($D33,'[1]Scheduling Worksheet'!$K$1:$X$65536,13,FALSE),"")</f>
        <v/>
      </c>
      <c r="O33" s="36"/>
      <c r="P33"/>
      <c r="Q33"/>
      <c r="R33" s="66" t="str">
        <f>IF(ISNUMBER(MATCH($D33,'[1]Scheduling Worksheet'!L$1:L$65536,0)),VLOOKUP($D33,'[1]Scheduling Worksheet'!$L$1:$X$65536,13,FALSE),"")</f>
        <v/>
      </c>
      <c r="S33" s="66" t="str">
        <f>IF(ISNUMBER(MATCH($D33,'[1]Scheduling Worksheet'!$M$1:$M$65536,0)),VLOOKUP($D33,'[1]Scheduling Worksheet'!$M$1:$X$65536,12,FALSE),"")</f>
        <v/>
      </c>
      <c r="T33" s="67" t="str">
        <f>IF(ISNUMBER(MATCH($D33,'[1]Scheduling Worksheet'!$N$1:$N$65536,0)),VLOOKUP($D33,'[1]Scheduling Worksheet'!$N$1:$X$65536,11,FALSE),"")</f>
        <v>11:15-EM</v>
      </c>
      <c r="U33" s="67" t="str">
        <f>IF(ISNUMBER(MATCH($D33,'[1]Scheduling Worksheet'!$O$1:$O$65536,0)),VLOOKUP($D33,'[1]Scheduling Worksheet'!$O$1:$X$65536,10,FALSE),"")</f>
        <v/>
      </c>
      <c r="V33" s="67" t="str">
        <f>IF(ISNUMBER(MATCH($D33,'[1]Scheduling Worksheet'!$P$1:$P$65536,0)),VLOOKUP($D33,'[1]Scheduling Worksheet'!$P$1:$X$65536,9,FALSE),"")</f>
        <v>11:15-EM</v>
      </c>
      <c r="W33" s="67" t="str">
        <f>IF(ISNUMBER(MATCH($D33,'[1]Scheduling Worksheet'!$Q$1:$Q$65536,0)),VLOOKUP($D33,'[1]Scheduling Worksheet'!$Q$1:$X$65536,8,FALSE),"")</f>
        <v>11:15-EM</v>
      </c>
      <c r="X33" s="67" t="str">
        <f>IF(ISNUMBER(MATCH($D33,'[1]Scheduling Worksheet'!$R$1:$R$65536,0)),VLOOKUP($D33,'[1]Scheduling Worksheet'!$R$1:$X$65536,7,FALSE),"")</f>
        <v/>
      </c>
      <c r="Y33" s="68" t="str">
        <f>IF(ISNUMBER(MATCH($D33,'[1]Scheduling Worksheet'!$S$1:$S$65536,0)),VLOOKUP($D33,'[1]Scheduling Worksheet'!$S$1:$X$65536,6,FALSE),"")</f>
        <v>11:15-EM</v>
      </c>
      <c r="Z33" s="68" t="str">
        <f>IF(ISNUMBER(MATCH($D33,'[1]Scheduling Worksheet'!$T$1:$T$65536,0)),VLOOKUP($D33,'[1]Scheduling Worksheet'!$T$1:$X$65536,5,FALSE),"")</f>
        <v>11:15-EM</v>
      </c>
      <c r="AA33" s="30"/>
      <c r="AB33" s="6">
        <f t="shared" si="6"/>
        <v>11</v>
      </c>
      <c r="AC33" s="6">
        <f t="shared" si="7"/>
        <v>11</v>
      </c>
      <c r="AD33" s="35">
        <f t="shared" si="8"/>
        <v>0</v>
      </c>
      <c r="AE33" s="25">
        <f>VLOOKUP($D33,[2]EM!$D$1:$O$65540,5,FALSE)</f>
        <v>0</v>
      </c>
      <c r="AF33" s="25" t="str">
        <f>_xlfn.XLOOKUP(D33,[2]EM!$D:$D,[2]EM!$AK:$AK,"")</f>
        <v>with wife Valerie</v>
      </c>
      <c r="AG33" s="25">
        <f>_xlfn.XLOOKUP(D33,[2]EM!$D:$D,[2]EM!$AN:$AN,"")</f>
        <v>0</v>
      </c>
      <c r="AH33" s="4" t="str">
        <f>VLOOKUP($D33,[2]EM!$D$1:$O$65540,12,FALSE)</f>
        <v>Lcaldwell002@austin.rr.com</v>
      </c>
      <c r="AI33" s="3"/>
      <c r="AJ33" s="3" t="str">
        <f>_xlfn.XLOOKUP(D33,'[2]EIM check'!$A:$A,'[2]EIM check'!$C:$C,"no info")</f>
        <v>Expires 2026/04</v>
      </c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</row>
    <row r="34" spans="1:126" s="9" customFormat="1" ht="20.25" customHeight="1" x14ac:dyDescent="0.2">
      <c r="A34" s="41">
        <f>_xlfn.XLOOKUP(D34,[2]EM!$D:$D,[2]EM!$F:$F,"")</f>
        <v>0</v>
      </c>
      <c r="B34" s="52" t="str">
        <f>VLOOKUP($D34,[2]EM!$D$1:$P$65540,13,FALSE)</f>
        <v>512-892-3770</v>
      </c>
      <c r="C34" s="54" t="str">
        <f>_xlfn.XLOOKUP(D34&amp;"*",[2]EM!$D:$D,[2]EM!$E:$E,"",2)</f>
        <v>11:15,</v>
      </c>
      <c r="D34" s="53" t="s">
        <v>4</v>
      </c>
      <c r="E34" s="65" t="str">
        <f>IF(ISNUMBER(MATCH($D34,'[1]Scheduling Worksheet'!$B$1:$B$65536,0)),VLOOKUP($D34,'[1]Scheduling Worksheet'!$B$1:$W$65536,22,FALSE),"")</f>
        <v>11:15-EM</v>
      </c>
      <c r="F34" s="67" t="str">
        <f>IF(ISNUMBER(MATCH($D34,'[1]Scheduling Worksheet'!$C$1:$C$65536,0)),VLOOKUP($D34,'[1]Scheduling Worksheet'!$C$1:$X$65536,21,FALSE),"")</f>
        <v/>
      </c>
      <c r="G34" s="67" t="str">
        <f>IF(ISNUMBER(MATCH($D34,'[1]Scheduling Worksheet'!$D$1:$D$65536,0)),VLOOKUP($D34,'[1]Scheduling Worksheet'!$D$1:$X$65536,20,FALSE),"")</f>
        <v>11:15-EM</v>
      </c>
      <c r="H34" s="67" t="str">
        <f>IF(ISNUMBER(MATCH($D34,'[1]Scheduling Worksheet'!$E$1:$E$65536,0)),VLOOKUP($D34,'[1]Scheduling Worksheet'!$E$1:$X$65536,19,FALSE),"")</f>
        <v>11:15-EM</v>
      </c>
      <c r="I34" s="67" t="str">
        <f>IF(ISNUMBER(MATCH($D34,'[1]Scheduling Worksheet'!$F$1:$F$65536,0)),VLOOKUP($D34,'[1]Scheduling Worksheet'!$F$1:$X$65536,19,FALSE),"")</f>
        <v/>
      </c>
      <c r="J34" s="67" t="str">
        <f>IF(ISNUMBER(MATCH($D34,'[1]Scheduling Worksheet'!$G$1:$G$65536,0)),VLOOKUP($D34,'[1]Scheduling Worksheet'!$G$1:$X$65536,17,FALSE),"")</f>
        <v>11:15-EM</v>
      </c>
      <c r="K34" s="67" t="str">
        <f>IF(ISNUMBER(MATCH($D34,'[1]Scheduling Worksheet'!$H$1:$H$65536,0)),VLOOKUP($D34,'[1]Scheduling Worksheet'!$H$1:$X$65536,16,FALSE),"")</f>
        <v>11:15-EM</v>
      </c>
      <c r="L34" s="67" t="str">
        <f>IF(ISNUMBER(MATCH($D34,'[1]Scheduling Worksheet'!$I$1:$I$65536,0)),VLOOKUP($D34,'[1]Scheduling Worksheet'!$I$1:$X$65536,15,FALSE),"")</f>
        <v/>
      </c>
      <c r="M34" s="67" t="str">
        <f>IF(ISNUMBER(MATCH($D34,'[1]Scheduling Worksheet'!$J$1:$J$65536,0)),VLOOKUP($D34,'[1]Scheduling Worksheet'!$J$1:$X$65536,14,FALSE),"")</f>
        <v>11:15-EM</v>
      </c>
      <c r="N34" s="69" t="str">
        <f>IF(ISNUMBER(MATCH($D34,'[1]Scheduling Worksheet'!$K$1:$K$65536,0)),VLOOKUP($D34,'[1]Scheduling Worksheet'!$K$1:$X$65536,13,FALSE),"")</f>
        <v/>
      </c>
      <c r="O34" s="36"/>
      <c r="P34"/>
      <c r="Q34"/>
      <c r="R34" s="66" t="str">
        <f>IF(ISNUMBER(MATCH($D34,'[1]Scheduling Worksheet'!L$1:L$65536,0)),VLOOKUP($D34,'[1]Scheduling Worksheet'!$L$1:$X$65536,13,FALSE),"")</f>
        <v/>
      </c>
      <c r="S34" s="66" t="str">
        <f>IF(ISNUMBER(MATCH($D34,'[1]Scheduling Worksheet'!$M$1:$M$65536,0)),VLOOKUP($D34,'[1]Scheduling Worksheet'!$M$1:$X$65536,12,FALSE),"")</f>
        <v/>
      </c>
      <c r="T34" s="67" t="str">
        <f>IF(ISNUMBER(MATCH($D34,'[1]Scheduling Worksheet'!$N$1:$N$65536,0)),VLOOKUP($D34,'[1]Scheduling Worksheet'!$N$1:$X$65536,11,FALSE),"")</f>
        <v>11:15-EM</v>
      </c>
      <c r="U34" s="67" t="str">
        <f>IF(ISNUMBER(MATCH($D34,'[1]Scheduling Worksheet'!$O$1:$O$65536,0)),VLOOKUP($D34,'[1]Scheduling Worksheet'!$O$1:$X$65536,10,FALSE),"")</f>
        <v/>
      </c>
      <c r="V34" s="67" t="str">
        <f>IF(ISNUMBER(MATCH($D34,'[1]Scheduling Worksheet'!$P$1:$P$65536,0)),VLOOKUP($D34,'[1]Scheduling Worksheet'!$P$1:$X$65536,9,FALSE),"")</f>
        <v>11:15-EM</v>
      </c>
      <c r="W34" s="67" t="str">
        <f>IF(ISNUMBER(MATCH($D34,'[1]Scheduling Worksheet'!$Q$1:$Q$65536,0)),VLOOKUP($D34,'[1]Scheduling Worksheet'!$Q$1:$X$65536,8,FALSE),"")</f>
        <v>11:15-EM</v>
      </c>
      <c r="X34" s="67" t="str">
        <f>IF(ISNUMBER(MATCH($D34,'[1]Scheduling Worksheet'!$R$1:$R$65536,0)),VLOOKUP($D34,'[1]Scheduling Worksheet'!$R$1:$X$65536,7,FALSE),"")</f>
        <v/>
      </c>
      <c r="Y34" s="68" t="str">
        <f>IF(ISNUMBER(MATCH($D34,'[1]Scheduling Worksheet'!$S$1:$S$65536,0)),VLOOKUP($D34,'[1]Scheduling Worksheet'!$S$1:$X$65536,6,FALSE),"")</f>
        <v>11:15-EM</v>
      </c>
      <c r="Z34" s="68" t="str">
        <f>IF(ISNUMBER(MATCH($D34,'[1]Scheduling Worksheet'!$T$1:$T$65536,0)),VLOOKUP($D34,'[1]Scheduling Worksheet'!$T$1:$X$65536,5,FALSE),"")</f>
        <v>11:15-EM</v>
      </c>
      <c r="AA34" s="30"/>
      <c r="AB34" s="6">
        <f t="shared" si="6"/>
        <v>11</v>
      </c>
      <c r="AC34" s="6">
        <f t="shared" si="7"/>
        <v>11</v>
      </c>
      <c r="AD34" s="35">
        <f t="shared" si="8"/>
        <v>0</v>
      </c>
      <c r="AE34" s="25">
        <f>VLOOKUP($D34,[2]EM!$D$1:$O$65540,5,FALSE)</f>
        <v>0</v>
      </c>
      <c r="AF34" s="25" t="str">
        <f>_xlfn.XLOOKUP(D34,[2]EM!$D:$D,[2]EM!$AK:$AK,"")</f>
        <v>with Larry Caldwell on schedule</v>
      </c>
      <c r="AG34" s="25">
        <f>_xlfn.XLOOKUP(D34,[2]EM!$D:$D,[2]EM!$AN:$AN,"")</f>
        <v>0</v>
      </c>
      <c r="AH34" s="4" t="str">
        <f>VLOOKUP($D34,[2]EM!$D$1:$O$65540,12,FALSE)</f>
        <v>val.caldwell@yahoo.com  vcaldwell@eanesisd.net (added to list by valerie but not used since 2009)</v>
      </c>
      <c r="AI34" s="3"/>
      <c r="AJ34" s="3" t="str">
        <f>_xlfn.XLOOKUP(D34,'[2]EIM check'!$A:$A,'[2]EIM check'!$C:$C,"no info")</f>
        <v>Expires 2026/04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DR34" s="8"/>
      <c r="DS34" s="8"/>
      <c r="DT34" s="8"/>
      <c r="DU34" s="8"/>
      <c r="DV34" s="8"/>
    </row>
    <row r="35" spans="1:126" s="5" customFormat="1" ht="20.25" customHeight="1" x14ac:dyDescent="0.2">
      <c r="A35" s="41" t="str">
        <f>_xlfn.XLOOKUP(D35,[2]EM!$D:$D,[2]EM!$F:$F,"")</f>
        <v>cup</v>
      </c>
      <c r="B35" s="89" t="str">
        <f>VLOOKUP($D35,[2]EM!$D$1:$P$65540,13,FALSE)</f>
        <v>512-971-5691</v>
      </c>
      <c r="C35" s="54" t="str">
        <f>_xlfn.XLOOKUP(D35&amp;"*",[2]EM!$D:$D,[2]EM!$E:$E,"",2)</f>
        <v>11:15, 9:30,</v>
      </c>
      <c r="D35" s="58" t="s">
        <v>92</v>
      </c>
      <c r="E35" s="65" t="str">
        <f>IF(ISNUMBER(MATCH($D35,'[1]Scheduling Worksheet'!$B$1:$B$65536,0)),VLOOKUP($D35,'[1]Scheduling Worksheet'!$B$1:$W$65536,22,FALSE),"")</f>
        <v>11:15-Lector</v>
      </c>
      <c r="F35" s="67" t="str">
        <f>IF(ISNUMBER(MATCH($D35,'[1]Scheduling Worksheet'!$C$1:$C$65536,0)),VLOOKUP($D35,'[1]Scheduling Worksheet'!$C$1:$X$65536,21,FALSE),"")</f>
        <v/>
      </c>
      <c r="G35" s="67" t="str">
        <f>IF(ISNUMBER(MATCH($D35,'[1]Scheduling Worksheet'!$D$1:$D$65536,0)),VLOOKUP($D35,'[1]Scheduling Worksheet'!$D$1:$X$65536,20,FALSE),"")</f>
        <v/>
      </c>
      <c r="H35" s="67" t="str">
        <f>IF(ISNUMBER(MATCH($D35,'[1]Scheduling Worksheet'!$E$1:$E$65536,0)),VLOOKUP($D35,'[1]Scheduling Worksheet'!$E$1:$X$65536,19,FALSE),"")</f>
        <v>11:15-EM</v>
      </c>
      <c r="I35" s="67" t="str">
        <f>IF(ISNUMBER(MATCH($D35,'[1]Scheduling Worksheet'!$F$1:$F$65536,0)),VLOOKUP($D35,'[1]Scheduling Worksheet'!$F$1:$X$65536,19,FALSE),"")</f>
        <v>11:15-EM</v>
      </c>
      <c r="J35" s="67" t="str">
        <f>IF(ISNUMBER(MATCH($D35,'[1]Scheduling Worksheet'!$G$1:$G$65536,0)),VLOOKUP($D35,'[1]Scheduling Worksheet'!$G$1:$X$65536,17,FALSE),"")</f>
        <v/>
      </c>
      <c r="K35" s="67" t="str">
        <f>IF(ISNUMBER(MATCH($D35,'[1]Scheduling Worksheet'!$H$1:$H$65536,0)),VLOOKUP($D35,'[1]Scheduling Worksheet'!$H$1:$X$65536,16,FALSE),"")</f>
        <v>11:15-Lector</v>
      </c>
      <c r="L35" s="67" t="str">
        <f>IF(ISNUMBER(MATCH($D35,'[1]Scheduling Worksheet'!$I$1:$I$65536,0)),VLOOKUP($D35,'[1]Scheduling Worksheet'!$I$1:$X$65536,15,FALSE),"")</f>
        <v/>
      </c>
      <c r="M35" s="67" t="str">
        <f>IF(ISNUMBER(MATCH($D35,'[1]Scheduling Worksheet'!$J$1:$J$65536,0)),VLOOKUP($D35,'[1]Scheduling Worksheet'!$J$1:$X$65536,14,FALSE),"")</f>
        <v>11:15-EM</v>
      </c>
      <c r="N35" s="68" t="str">
        <f>IF(ISNUMBER(MATCH($D35,'[1]Scheduling Worksheet'!$K$1:$K$65536,0)),VLOOKUP($D35,'[1]Scheduling Worksheet'!$K$1:$X$65536,13,FALSE),"")</f>
        <v/>
      </c>
      <c r="O35" s="36"/>
      <c r="P35"/>
      <c r="Q35"/>
      <c r="R35" s="67" t="str">
        <f>IF(ISNUMBER(MATCH($D35,'[1]Scheduling Worksheet'!L$1:L$65536,0)),VLOOKUP($D35,'[1]Scheduling Worksheet'!$L$1:$X$65536,13,FALSE),"")</f>
        <v>11:15-Lector</v>
      </c>
      <c r="S35" s="67" t="str">
        <f>IF(ISNUMBER(MATCH($D35,'[1]Scheduling Worksheet'!$M$1:$M$65536,0)),VLOOKUP($D35,'[1]Scheduling Worksheet'!$M$1:$X$65536,12,FALSE),"")</f>
        <v>11:15-EM</v>
      </c>
      <c r="T35" s="67" t="str">
        <f>IF(ISNUMBER(MATCH($D35,'[1]Scheduling Worksheet'!$N$1:$N$65536,0)),VLOOKUP($D35,'[1]Scheduling Worksheet'!$N$1:$X$65536,11,FALSE),"")</f>
        <v/>
      </c>
      <c r="U35" s="67" t="str">
        <f>IF(ISNUMBER(MATCH($D35,'[1]Scheduling Worksheet'!$O$1:$O$65536,0)),VLOOKUP($D35,'[1]Scheduling Worksheet'!$O$1:$X$65536,10,FALSE),"")</f>
        <v>11:15-EM</v>
      </c>
      <c r="V35" s="67" t="str">
        <f>IF(ISNUMBER(MATCH($D35,'[1]Scheduling Worksheet'!$P$1:$P$65536,0)),VLOOKUP($D35,'[1]Scheduling Worksheet'!$P$1:$X$65536,9,FALSE),"")</f>
        <v>11:15-EM</v>
      </c>
      <c r="W35" s="67" t="str">
        <f>IF(ISNUMBER(MATCH($D35,'[1]Scheduling Worksheet'!$Q$1:$Q$65536,0)),VLOOKUP($D35,'[1]Scheduling Worksheet'!$Q$1:$X$65536,8,FALSE),"")</f>
        <v/>
      </c>
      <c r="X35" s="67" t="str">
        <f>IF(ISNUMBER(MATCH($D35,'[1]Scheduling Worksheet'!$R$1:$R$65536,0)),VLOOKUP($D35,'[1]Scheduling Worksheet'!$R$1:$X$65536,7,FALSE),"")</f>
        <v>11:15-Lector</v>
      </c>
      <c r="Y35" s="90" t="str">
        <f>IF(ISNUMBER(MATCH($D35,'[1]Scheduling Worksheet'!$S$1:$S$65536,0)),VLOOKUP($D35,'[1]Scheduling Worksheet'!$S$1:$X$65536,6,FALSE),"")</f>
        <v/>
      </c>
      <c r="Z35" s="68" t="str">
        <f>IF(ISNUMBER(MATCH($D35,'[1]Scheduling Worksheet'!$T$1:$T$65536,0)),VLOOKUP($D35,'[1]Scheduling Worksheet'!$T$1:$X$65536,5,FALSE),"")</f>
        <v>11:15-EM</v>
      </c>
      <c r="AA35" s="30"/>
      <c r="AB35" s="6">
        <f t="shared" si="6"/>
        <v>7</v>
      </c>
      <c r="AC35" s="6">
        <f t="shared" si="7"/>
        <v>11</v>
      </c>
      <c r="AD35" s="35">
        <f t="shared" si="8"/>
        <v>4</v>
      </c>
      <c r="AE35" s="25" t="str">
        <f>VLOOKUP($D35,[2]EM!$D$1:$O$65540,5,FALSE)</f>
        <v>LEC</v>
      </c>
      <c r="AF35" s="25">
        <f>_xlfn.XLOOKUP(D35,[2]EM!$D:$D,[2]EM!$AK:$AK,"")</f>
        <v>0</v>
      </c>
      <c r="AG35" s="25">
        <f>_xlfn.XLOOKUP(D35,[2]EM!$D:$D,[2]EM!$AN:$AN,"")</f>
        <v>0</v>
      </c>
      <c r="AH35" s="4" t="str">
        <f>VLOOKUP($D35,[2]EM!$D$1:$O$65540,12,FALSE)</f>
        <v>thadcrouch@gmail.com</v>
      </c>
      <c r="AI35" s="3"/>
      <c r="AJ35" s="3" t="str">
        <f>_xlfn.XLOOKUP(D35,'[2]EIM check'!$A:$A,'[2]EIM check'!$C:$C,"no info")</f>
        <v>Expires 2026/01</v>
      </c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</row>
    <row r="36" spans="1:126" s="5" customFormat="1" ht="20.25" customHeight="1" x14ac:dyDescent="0.2">
      <c r="A36" s="41">
        <f>_xlfn.XLOOKUP(D36,[2]EM!$D:$D,[2]EM!$F:$F,"")</f>
        <v>0</v>
      </c>
      <c r="B36" s="52" t="str">
        <f>VLOOKUP($D36,[2]EM!$D$1:$P$65540,13,FALSE)</f>
        <v>512-644-0882</v>
      </c>
      <c r="C36" s="54" t="str">
        <f>_xlfn.XLOOKUP(D36&amp;"*",[2]EM!$D:$D,[2]EM!$E:$E,"",2)</f>
        <v>11:15, 9:30,</v>
      </c>
      <c r="D36" s="53" t="s">
        <v>84</v>
      </c>
      <c r="E36" s="65" t="str">
        <f>IF(ISNUMBER(MATCH($D36,'[1]Scheduling Worksheet'!$B$1:$B$65536,0)),VLOOKUP($D36,'[1]Scheduling Worksheet'!$B$1:$W$65536,22,FALSE),"")</f>
        <v>11:15-EM</v>
      </c>
      <c r="F36" s="67" t="str">
        <f>IF(ISNUMBER(MATCH($D36,'[1]Scheduling Worksheet'!$C$1:$C$65536,0)),VLOOKUP($D36,'[1]Scheduling Worksheet'!$C$1:$X$65536,21,FALSE),"")</f>
        <v/>
      </c>
      <c r="G36" s="67" t="str">
        <f>IF(ISNUMBER(MATCH($D36,'[1]Scheduling Worksheet'!$D$1:$D$65536,0)),VLOOKUP($D36,'[1]Scheduling Worksheet'!$D$1:$X$65536,20,FALSE),"")</f>
        <v>11:15-EM</v>
      </c>
      <c r="H36" s="67" t="str">
        <f>IF(ISNUMBER(MATCH($D36,'[1]Scheduling Worksheet'!$E$1:$E$65536,0)),VLOOKUP($D36,'[1]Scheduling Worksheet'!$E$1:$X$65536,19,FALSE),"")</f>
        <v/>
      </c>
      <c r="I36" s="67" t="str">
        <f>IF(ISNUMBER(MATCH($D36,'[1]Scheduling Worksheet'!$F$1:$F$65536,0)),VLOOKUP($D36,'[1]Scheduling Worksheet'!$F$1:$X$65536,19,FALSE),"")</f>
        <v>11:15-EM</v>
      </c>
      <c r="J36" s="67" t="str">
        <f>IF(ISNUMBER(MATCH($D36,'[1]Scheduling Worksheet'!$G$1:$G$65536,0)),VLOOKUP($D36,'[1]Scheduling Worksheet'!$G$1:$X$65536,17,FALSE),"")</f>
        <v>11:15-EM</v>
      </c>
      <c r="K36" s="67" t="str">
        <f>IF(ISNUMBER(MATCH($D36,'[1]Scheduling Worksheet'!$H$1:$H$65536,0)),VLOOKUP($D36,'[1]Scheduling Worksheet'!$H$1:$X$65536,16,FALSE),"")</f>
        <v/>
      </c>
      <c r="L36" s="67" t="str">
        <f>IF(ISNUMBER(MATCH($D36,'[1]Scheduling Worksheet'!$I$1:$I$65536,0)),VLOOKUP($D36,'[1]Scheduling Worksheet'!$I$1:$X$65536,15,FALSE),"")</f>
        <v>11:15-EM</v>
      </c>
      <c r="M36" s="67" t="str">
        <f>IF(ISNUMBER(MATCH($D36,'[1]Scheduling Worksheet'!$J$1:$J$65536,0)),VLOOKUP($D36,'[1]Scheduling Worksheet'!$J$1:$X$65536,14,FALSE),"")</f>
        <v/>
      </c>
      <c r="N36" s="68" t="str">
        <f>IF(ISNUMBER(MATCH($D36,'[1]Scheduling Worksheet'!$K$1:$K$65536,0)),VLOOKUP($D36,'[1]Scheduling Worksheet'!$K$1:$X$65536,13,FALSE),"")</f>
        <v>11:15-EM</v>
      </c>
      <c r="O36" s="36"/>
      <c r="P36"/>
      <c r="Q36"/>
      <c r="R36" s="67" t="str">
        <f>IF(ISNUMBER(MATCH($D36,'[1]Scheduling Worksheet'!L$1:L$65536,0)),VLOOKUP($D36,'[1]Scheduling Worksheet'!$L$1:$X$65536,13,FALSE),"")</f>
        <v>11:15-EM</v>
      </c>
      <c r="S36" s="67" t="str">
        <f>IF(ISNUMBER(MATCH($D36,'[1]Scheduling Worksheet'!$M$1:$M$65536,0)),VLOOKUP($D36,'[1]Scheduling Worksheet'!$M$1:$X$65536,12,FALSE),"")</f>
        <v/>
      </c>
      <c r="T36" s="67" t="str">
        <f>IF(ISNUMBER(MATCH($D36,'[1]Scheduling Worksheet'!$N$1:$N$65536,0)),VLOOKUP($D36,'[1]Scheduling Worksheet'!$N$1:$X$65536,11,FALSE),"")</f>
        <v/>
      </c>
      <c r="U36" s="67" t="str">
        <f>IF(ISNUMBER(MATCH($D36,'[1]Scheduling Worksheet'!$O$1:$O$65536,0)),VLOOKUP($D36,'[1]Scheduling Worksheet'!$O$1:$X$65536,10,FALSE),"")</f>
        <v>11:15-EM</v>
      </c>
      <c r="V36" s="67" t="str">
        <f>IF(ISNUMBER(MATCH($D36,'[1]Scheduling Worksheet'!$P$1:$P$65536,0)),VLOOKUP($D36,'[1]Scheduling Worksheet'!$P$1:$X$65536,9,FALSE),"")</f>
        <v>11:15-EM</v>
      </c>
      <c r="W36" s="67" t="str">
        <f>IF(ISNUMBER(MATCH($D36,'[1]Scheduling Worksheet'!$Q$1:$Q$65536,0)),VLOOKUP($D36,'[1]Scheduling Worksheet'!$Q$1:$X$65536,8,FALSE),"")</f>
        <v/>
      </c>
      <c r="X36" s="67" t="str">
        <f>IF(ISNUMBER(MATCH($D36,'[1]Scheduling Worksheet'!$R$1:$R$65536,0)),VLOOKUP($D36,'[1]Scheduling Worksheet'!$R$1:$X$65536,7,FALSE),"")</f>
        <v>11:15-EM</v>
      </c>
      <c r="Y36" s="68" t="str">
        <f>IF(ISNUMBER(MATCH($D36,'[1]Scheduling Worksheet'!$S$1:$S$65536,0)),VLOOKUP($D36,'[1]Scheduling Worksheet'!$S$1:$X$65536,6,FALSE),"")</f>
        <v>11:15-EM</v>
      </c>
      <c r="Z36" s="68" t="str">
        <f>IF(ISNUMBER(MATCH($D36,'[1]Scheduling Worksheet'!$T$1:$T$65536,0)),VLOOKUP($D36,'[1]Scheduling Worksheet'!$T$1:$X$65536,5,FALSE),"")</f>
        <v/>
      </c>
      <c r="AA36" s="30"/>
      <c r="AB36" s="6">
        <f t="shared" si="6"/>
        <v>11</v>
      </c>
      <c r="AC36" s="6">
        <f t="shared" si="7"/>
        <v>11</v>
      </c>
      <c r="AD36" s="35">
        <f t="shared" si="8"/>
        <v>0</v>
      </c>
      <c r="AE36" s="25" t="str">
        <f>VLOOKUP($D36,[2]EM!$D$1:$O$65540,5,FALSE)</f>
        <v>Catechist</v>
      </c>
      <c r="AF36" s="25">
        <f>_xlfn.XLOOKUP(D36,[2]EM!$D:$D,[2]EM!$AK:$AK,"")</f>
        <v>0</v>
      </c>
      <c r="AG36" s="25">
        <f>_xlfn.XLOOKUP(D36,[2]EM!$D:$D,[2]EM!$AN:$AN,"")</f>
        <v>0</v>
      </c>
      <c r="AH36" s="4" t="str">
        <f>VLOOKUP($D36,[2]EM!$D$1:$O$65540,12,FALSE)</f>
        <v>donaldpolanco4@gmail.com</v>
      </c>
      <c r="AI36" s="3"/>
      <c r="AJ36" s="3" t="str">
        <f>_xlfn.XLOOKUP(D36,'[2]EIM check'!$A:$A,'[2]EIM check'!$C:$C,"no info")</f>
        <v>Expires 2028/01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</row>
    <row r="37" spans="1:126" s="5" customFormat="1" ht="20.25" customHeight="1" x14ac:dyDescent="0.2">
      <c r="A37" s="41">
        <f>_xlfn.XLOOKUP(D37,[2]EM!$D:$D,[2]EM!$F:$F,"")</f>
        <v>0</v>
      </c>
      <c r="B37" s="89" t="str">
        <f>VLOOKUP($D37,[2]EM!$D$1:$P$65540,13,FALSE)</f>
        <v>512-394-5268
512-983-7576</v>
      </c>
      <c r="C37" s="54" t="str">
        <f>_xlfn.XLOOKUP(D37&amp;"*",[2]EM!$D:$D,[2]EM!$E:$E,"",2)</f>
        <v>11:15, 5, Vg, 9:30, 1</v>
      </c>
      <c r="D37" s="53" t="s">
        <v>71</v>
      </c>
      <c r="E37" s="65" t="str">
        <f>IF(ISNUMBER(MATCH($D37,'[1]Scheduling Worksheet'!$B$1:$B$65536,0)),VLOOKUP($D37,'[1]Scheduling Worksheet'!$B$1:$W$65536,22,FALSE),"")</f>
        <v/>
      </c>
      <c r="F37" s="67" t="str">
        <f>IF(ISNUMBER(MATCH($D37,'[1]Scheduling Worksheet'!$C$1:$C$65536,0)),VLOOKUP($D37,'[1]Scheduling Worksheet'!$C$1:$X$65536,21,FALSE),"")</f>
        <v>11:15-EM</v>
      </c>
      <c r="G37" s="67" t="str">
        <f>IF(ISNUMBER(MATCH($D37,'[1]Scheduling Worksheet'!$D$1:$D$65536,0)),VLOOKUP($D37,'[1]Scheduling Worksheet'!$D$1:$X$65536,20,FALSE),"")</f>
        <v/>
      </c>
      <c r="H37" s="67" t="str">
        <f>IF(ISNUMBER(MATCH($D37,'[1]Scheduling Worksheet'!$E$1:$E$65536,0)),VLOOKUP($D37,'[1]Scheduling Worksheet'!$E$1:$X$65536,19,FALSE),"")</f>
        <v>11:15-EM</v>
      </c>
      <c r="I37" s="66" t="str">
        <f>IF(ISNUMBER(MATCH($D37,'[1]Scheduling Worksheet'!$F$1:$F$65536,0)),VLOOKUP($D37,'[1]Scheduling Worksheet'!$F$1:$X$65536,19,FALSE),"")</f>
        <v/>
      </c>
      <c r="J37" s="67" t="str">
        <f>IF(ISNUMBER(MATCH($D37,'[1]Scheduling Worksheet'!$G$1:$G$65536,0)),VLOOKUP($D37,'[1]Scheduling Worksheet'!$G$1:$X$65536,17,FALSE),"")</f>
        <v>11:15-Lector</v>
      </c>
      <c r="K37" s="66" t="str">
        <f>IF(ISNUMBER(MATCH($D37,'[1]Scheduling Worksheet'!$H$1:$H$65536,0)),VLOOKUP($D37,'[1]Scheduling Worksheet'!$H$1:$X$65536,16,FALSE),"")</f>
        <v/>
      </c>
      <c r="L37" s="67" t="str">
        <f>IF(ISNUMBER(MATCH($D37,'[1]Scheduling Worksheet'!$I$1:$I$65536,0)),VLOOKUP($D37,'[1]Scheduling Worksheet'!$I$1:$X$65536,15,FALSE),"")</f>
        <v>11:15-EM</v>
      </c>
      <c r="M37" s="66" t="str">
        <f>IF(ISNUMBER(MATCH($D37,'[1]Scheduling Worksheet'!$J$1:$J$65536,0)),VLOOKUP($D37,'[1]Scheduling Worksheet'!$J$1:$X$65536,14,FALSE),"")</f>
        <v/>
      </c>
      <c r="N37" s="90" t="str">
        <f>IF(ISNUMBER(MATCH($D37,'[1]Scheduling Worksheet'!$K$1:$K$65536,0)),VLOOKUP($D37,'[1]Scheduling Worksheet'!$K$1:$X$65536,13,FALSE),"")</f>
        <v/>
      </c>
      <c r="O37" s="36"/>
      <c r="P37"/>
      <c r="Q37"/>
      <c r="R37" s="67" t="str">
        <f>IF(ISNUMBER(MATCH($D37,'[1]Scheduling Worksheet'!L$1:L$65536,0)),VLOOKUP($D37,'[1]Scheduling Worksheet'!$L$1:$X$65536,13,FALSE),"")</f>
        <v>11:15-EM</v>
      </c>
      <c r="S37" s="67" t="str">
        <f>IF(ISNUMBER(MATCH($D37,'[1]Scheduling Worksheet'!$M$1:$M$65536,0)),VLOOKUP($D37,'[1]Scheduling Worksheet'!$M$1:$X$65536,12,FALSE),"")</f>
        <v/>
      </c>
      <c r="T37" s="67" t="str">
        <f>IF(ISNUMBER(MATCH($D37,'[1]Scheduling Worksheet'!$N$1:$N$65536,0)),VLOOKUP($D37,'[1]Scheduling Worksheet'!$N$1:$X$65536,11,FALSE),"")</f>
        <v>11:15-Lector</v>
      </c>
      <c r="U37" s="67" t="str">
        <f>IF(ISNUMBER(MATCH($D37,'[1]Scheduling Worksheet'!$O$1:$O$65536,0)),VLOOKUP($D37,'[1]Scheduling Worksheet'!$O$1:$X$65536,10,FALSE),"")</f>
        <v/>
      </c>
      <c r="V37" s="67" t="str">
        <f>IF(ISNUMBER(MATCH($D37,'[1]Scheduling Worksheet'!$P$1:$P$65536,0)),VLOOKUP($D37,'[1]Scheduling Worksheet'!$P$1:$X$65536,9,FALSE),"")</f>
        <v>11:15-EM</v>
      </c>
      <c r="W37" s="67" t="str">
        <f>IF(ISNUMBER(MATCH($D37,'[1]Scheduling Worksheet'!$Q$1:$Q$65536,0)),VLOOKUP($D37,'[1]Scheduling Worksheet'!$Q$1:$X$65536,8,FALSE),"")</f>
        <v>11:15-Lector</v>
      </c>
      <c r="X37" s="67" t="str">
        <f>IF(ISNUMBER(MATCH($D37,'[1]Scheduling Worksheet'!$R$1:$R$65536,0)),VLOOKUP($D37,'[1]Scheduling Worksheet'!$R$1:$X$65536,7,FALSE),"")</f>
        <v/>
      </c>
      <c r="Y37" s="68" t="str">
        <f>IF(ISNUMBER(MATCH($D37,'[1]Scheduling Worksheet'!$S$1:$S$65536,0)),VLOOKUP($D37,'[1]Scheduling Worksheet'!$S$1:$X$65536,6,FALSE),"")</f>
        <v>11:15-EM</v>
      </c>
      <c r="Z37" s="68" t="str">
        <f>IF(ISNUMBER(MATCH($D37,'[1]Scheduling Worksheet'!$T$1:$T$65536,0)),VLOOKUP($D37,'[1]Scheduling Worksheet'!$T$1:$X$65536,5,FALSE),"")</f>
        <v>11:15-EM</v>
      </c>
      <c r="AA37" s="30"/>
      <c r="AB37" s="6">
        <f t="shared" si="6"/>
        <v>7</v>
      </c>
      <c r="AC37" s="6">
        <f t="shared" si="7"/>
        <v>10</v>
      </c>
      <c r="AD37" s="35">
        <f t="shared" si="8"/>
        <v>3</v>
      </c>
      <c r="AE37" s="25" t="str">
        <f>VLOOKUP($D37,[2]EM!$D$1:$O$65540,5,FALSE)</f>
        <v>LEC</v>
      </c>
      <c r="AF37" s="25">
        <f>_xlfn.XLOOKUP(D37,[2]EM!$D:$D,[2]EM!$AK:$AK,"")</f>
        <v>0</v>
      </c>
      <c r="AG37" s="25" t="str">
        <f>_xlfn.XLOOKUP(D37,[2]EM!$D:$D,[2]EM!$AN:$AN,"")</f>
        <v>re-trained 2016-08-30</v>
      </c>
      <c r="AH37" s="4" t="str">
        <f>VLOOKUP($D37,[2]EM!$D$1:$O$65540,12,FALSE)</f>
        <v>giacleone575@gmail.com</v>
      </c>
      <c r="AI37" s="4" t="str">
        <f>VLOOKUP($D37,[2]EM!$D$1:$O$65540,12,FALSE)</f>
        <v>giacleone575@gmail.com</v>
      </c>
      <c r="AJ37" s="3" t="str">
        <f>_xlfn.XLOOKUP(D37,'[2]EIM check'!$A:$A,'[2]EIM check'!$C:$C,"no info")</f>
        <v>Expires 2026/01</v>
      </c>
      <c r="AK37" s="3"/>
      <c r="AL37" s="3"/>
      <c r="AM37" s="3"/>
      <c r="AN37" s="5" t="str">
        <f>IF($AF37="LEC",$C37,"EM")</f>
        <v>EM</v>
      </c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</row>
    <row r="38" spans="1:126" s="5" customFormat="1" ht="20.25" customHeight="1" x14ac:dyDescent="0.2">
      <c r="A38" s="41">
        <f>_xlfn.XLOOKUP(D38,[2]EM!$D:$D,[2]EM!$F:$F,"")</f>
        <v>0</v>
      </c>
      <c r="B38" s="89" t="str">
        <f>VLOOKUP($D38,[2]EM!$D$1:$P$65540,13,FALSE)</f>
        <v>512-214-1924</v>
      </c>
      <c r="C38" s="54" t="str">
        <f>_xlfn.XLOOKUP(D38&amp;"*",[2]EM!$D:$D,[2]EM!$E:$E,"",2)</f>
        <v>11:15,</v>
      </c>
      <c r="D38" s="60" t="s">
        <v>166</v>
      </c>
      <c r="E38" s="65" t="str">
        <f>IF(ISNUMBER(MATCH($D38,'[1]Scheduling Worksheet'!$B$1:$B$65536,0)),VLOOKUP($D38,'[1]Scheduling Worksheet'!$B$1:$W$65536,22,FALSE),"")</f>
        <v/>
      </c>
      <c r="F38" s="67" t="str">
        <f>IF(ISNUMBER(MATCH($D38,'[1]Scheduling Worksheet'!$C$1:$C$65536,0)),VLOOKUP($D38,'[1]Scheduling Worksheet'!$C$1:$X$65536,21,FALSE),"")</f>
        <v/>
      </c>
      <c r="G38" s="67" t="str">
        <f>IF(ISNUMBER(MATCH($D38,'[1]Scheduling Worksheet'!$D$1:$D$65536,0)),VLOOKUP($D38,'[1]Scheduling Worksheet'!$D$1:$X$65536,20,FALSE),"")</f>
        <v>11:15-EM</v>
      </c>
      <c r="H38" s="67" t="str">
        <f>IF(ISNUMBER(MATCH($D38,'[1]Scheduling Worksheet'!$E$1:$E$65536,0)),VLOOKUP($D38,'[1]Scheduling Worksheet'!$E$1:$X$65536,19,FALSE),"")</f>
        <v/>
      </c>
      <c r="I38" s="67" t="str">
        <f>IF(ISNUMBER(MATCH($D38,'[1]Scheduling Worksheet'!$F$1:$F$65536,0)),VLOOKUP($D38,'[1]Scheduling Worksheet'!$F$1:$X$65536,19,FALSE),"")</f>
        <v>11:15-EM</v>
      </c>
      <c r="J38" s="67" t="str">
        <f>IF(ISNUMBER(MATCH($D38,'[1]Scheduling Worksheet'!$G$1:$G$65536,0)),VLOOKUP($D38,'[1]Scheduling Worksheet'!$G$1:$X$65536,17,FALSE),"")</f>
        <v/>
      </c>
      <c r="K38" s="67" t="str">
        <f>IF(ISNUMBER(MATCH($D38,'[1]Scheduling Worksheet'!$H$1:$H$65536,0)),VLOOKUP($D38,'[1]Scheduling Worksheet'!$H$1:$X$65536,16,FALSE),"")</f>
        <v>11:15-EM</v>
      </c>
      <c r="L38" s="67" t="str">
        <f>IF(ISNUMBER(MATCH($D38,'[1]Scheduling Worksheet'!$I$1:$I$65536,0)),VLOOKUP($D38,'[1]Scheduling Worksheet'!$I$1:$X$65536,15,FALSE),"")</f>
        <v/>
      </c>
      <c r="M38" s="67" t="str">
        <f>IF(ISNUMBER(MATCH($D38,'[1]Scheduling Worksheet'!$J$1:$J$65536,0)),VLOOKUP($D38,'[1]Scheduling Worksheet'!$J$1:$X$65536,14,FALSE),"")</f>
        <v>11:15-EM</v>
      </c>
      <c r="N38" s="90" t="str">
        <f>IF(ISNUMBER(MATCH($D38,'[1]Scheduling Worksheet'!$K$1:$K$65536,0)),VLOOKUP($D38,'[1]Scheduling Worksheet'!$K$1:$X$65536,13,FALSE),"")</f>
        <v/>
      </c>
      <c r="O38" s="36"/>
      <c r="P38"/>
      <c r="Q38"/>
      <c r="R38" s="67" t="str">
        <f>IF(ISNUMBER(MATCH($D38,'[1]Scheduling Worksheet'!L$1:L$65536,0)),VLOOKUP($D38,'[1]Scheduling Worksheet'!$L$1:$X$65536,13,FALSE),"")</f>
        <v>11:15-EM</v>
      </c>
      <c r="S38" s="67" t="str">
        <f>IF(ISNUMBER(MATCH($D38,'[1]Scheduling Worksheet'!$M$1:$M$65536,0)),VLOOKUP($D38,'[1]Scheduling Worksheet'!$M$1:$X$65536,12,FALSE),"")</f>
        <v/>
      </c>
      <c r="T38" s="67" t="str">
        <f>IF(ISNUMBER(MATCH($D38,'[1]Scheduling Worksheet'!$N$1:$N$65536,0)),VLOOKUP($D38,'[1]Scheduling Worksheet'!$N$1:$X$65536,11,FALSE),"")</f>
        <v>11:15-EM</v>
      </c>
      <c r="U38" s="67" t="str">
        <f>IF(ISNUMBER(MATCH($D38,'[1]Scheduling Worksheet'!$O$1:$O$65536,0)),VLOOKUP($D38,'[1]Scheduling Worksheet'!$O$1:$X$65536,10,FALSE),"")</f>
        <v/>
      </c>
      <c r="V38" s="66" t="str">
        <f>IF(ISNUMBER(MATCH($D38,'[1]Scheduling Worksheet'!$P$1:$P$65536,0)),VLOOKUP($D38,'[1]Scheduling Worksheet'!$P$1:$X$65536,9,FALSE),"")</f>
        <v/>
      </c>
      <c r="W38" s="67" t="str">
        <f>IF(ISNUMBER(MATCH($D38,'[1]Scheduling Worksheet'!$Q$1:$Q$65536,0)),VLOOKUP($D38,'[1]Scheduling Worksheet'!$Q$1:$X$65536,8,FALSE),"")</f>
        <v>11:15-EM</v>
      </c>
      <c r="X38" s="67" t="str">
        <f>IF(ISNUMBER(MATCH($D38,'[1]Scheduling Worksheet'!$R$1:$R$65536,0)),VLOOKUP($D38,'[1]Scheduling Worksheet'!$R$1:$X$65536,7,FALSE),"")</f>
        <v>11:15-EM</v>
      </c>
      <c r="Y38" s="90" t="str">
        <f>IF(ISNUMBER(MATCH($D38,'[1]Scheduling Worksheet'!$S$1:$S$65536,0)),VLOOKUP($D38,'[1]Scheduling Worksheet'!$S$1:$X$65536,6,FALSE),"")</f>
        <v/>
      </c>
      <c r="Z38" s="90" t="str">
        <f>IF(ISNUMBER(MATCH($D38,'[1]Scheduling Worksheet'!$T$1:$T$65536,0)),VLOOKUP($D38,'[1]Scheduling Worksheet'!$T$1:$X$65536,5,FALSE),"")</f>
        <v/>
      </c>
      <c r="AA38" s="30"/>
      <c r="AB38" s="6">
        <f t="shared" si="6"/>
        <v>8</v>
      </c>
      <c r="AC38" s="6">
        <f t="shared" si="7"/>
        <v>8</v>
      </c>
      <c r="AD38" s="35">
        <f t="shared" si="8"/>
        <v>0</v>
      </c>
      <c r="AE38" s="25">
        <f>VLOOKUP($D38,[2]EM!$D$1:$O$65540,5,FALSE)</f>
        <v>0</v>
      </c>
      <c r="AF38" s="25" t="str">
        <f>_xlfn.XLOOKUP(D38,[2]EM!$D:$D,[2]EM!$AK:$AK,"")</f>
        <v>Schedule Christina and Oscar together</v>
      </c>
      <c r="AG38" s="25">
        <f>_xlfn.XLOOKUP(D38,[2]EM!$D:$D,[2]EM!$AN:$AN,"")</f>
        <v>0</v>
      </c>
      <c r="AH38" s="4" t="str">
        <f>VLOOKUP($D38,[2]EM!$D$1:$O$65540,12,FALSE)</f>
        <v>ctrevino2222@gmail.com</v>
      </c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S38" s="3"/>
      <c r="DT38" s="3"/>
      <c r="DU38" s="3"/>
      <c r="DV38" s="3"/>
    </row>
    <row r="39" spans="1:126" s="5" customFormat="1" ht="20.25" customHeight="1" x14ac:dyDescent="0.2">
      <c r="A39" s="41">
        <f>_xlfn.XLOOKUP(D39,[2]EM!$D:$D,[2]EM!$F:$F,"")</f>
        <v>0</v>
      </c>
      <c r="B39" s="89" t="str">
        <f>VLOOKUP($D39,[2]EM!$D$1:$P$65540,13,FALSE)</f>
        <v>512-214-3617</v>
      </c>
      <c r="C39" s="54" t="str">
        <f>_xlfn.XLOOKUP(D39&amp;"*",[2]EM!$D:$D,[2]EM!$E:$E,"",2)</f>
        <v>11:15,</v>
      </c>
      <c r="D39" s="60" t="s">
        <v>167</v>
      </c>
      <c r="E39" s="65" t="str">
        <f>IF(ISNUMBER(MATCH($D39,'[1]Scheduling Worksheet'!$B$1:$B$65536,0)),VLOOKUP($D39,'[1]Scheduling Worksheet'!$B$1:$W$65536,22,FALSE),"")</f>
        <v/>
      </c>
      <c r="F39" s="67" t="str">
        <f>IF(ISNUMBER(MATCH($D39,'[1]Scheduling Worksheet'!$C$1:$C$65536,0)),VLOOKUP($D39,'[1]Scheduling Worksheet'!$C$1:$X$65536,21,FALSE),"")</f>
        <v/>
      </c>
      <c r="G39" s="67" t="str">
        <f>IF(ISNUMBER(MATCH($D39,'[1]Scheduling Worksheet'!$D$1:$D$65536,0)),VLOOKUP($D39,'[1]Scheduling Worksheet'!$D$1:$X$65536,20,FALSE),"")</f>
        <v>11:15-EM</v>
      </c>
      <c r="H39" s="67" t="str">
        <f>IF(ISNUMBER(MATCH($D39,'[1]Scheduling Worksheet'!$E$1:$E$65536,0)),VLOOKUP($D39,'[1]Scheduling Worksheet'!$E$1:$X$65536,19,FALSE),"")</f>
        <v/>
      </c>
      <c r="I39" s="67" t="str">
        <f>IF(ISNUMBER(MATCH($D39,'[1]Scheduling Worksheet'!$F$1:$F$65536,0)),VLOOKUP($D39,'[1]Scheduling Worksheet'!$F$1:$X$65536,19,FALSE),"")</f>
        <v>11:15-EM</v>
      </c>
      <c r="J39" s="67" t="str">
        <f>IF(ISNUMBER(MATCH($D39,'[1]Scheduling Worksheet'!$G$1:$G$65536,0)),VLOOKUP($D39,'[1]Scheduling Worksheet'!$G$1:$X$65536,17,FALSE),"")</f>
        <v/>
      </c>
      <c r="K39" s="67" t="str">
        <f>IF(ISNUMBER(MATCH($D39,'[1]Scheduling Worksheet'!$H$1:$H$65536,0)),VLOOKUP($D39,'[1]Scheduling Worksheet'!$H$1:$X$65536,16,FALSE),"")</f>
        <v>11:15-EM</v>
      </c>
      <c r="L39" s="67" t="str">
        <f>IF(ISNUMBER(MATCH($D39,'[1]Scheduling Worksheet'!$I$1:$I$65536,0)),VLOOKUP($D39,'[1]Scheduling Worksheet'!$I$1:$X$65536,15,FALSE),"")</f>
        <v/>
      </c>
      <c r="M39" s="67" t="str">
        <f>IF(ISNUMBER(MATCH($D39,'[1]Scheduling Worksheet'!$J$1:$J$65536,0)),VLOOKUP($D39,'[1]Scheduling Worksheet'!$J$1:$X$65536,14,FALSE),"")</f>
        <v>11:15-EM</v>
      </c>
      <c r="N39" s="90" t="str">
        <f>IF(ISNUMBER(MATCH($D39,'[1]Scheduling Worksheet'!$K$1:$K$65536,0)),VLOOKUP($D39,'[1]Scheduling Worksheet'!$K$1:$X$65536,13,FALSE),"")</f>
        <v/>
      </c>
      <c r="O39" s="36"/>
      <c r="P39"/>
      <c r="Q39"/>
      <c r="R39" s="67" t="str">
        <f>IF(ISNUMBER(MATCH($D39,'[1]Scheduling Worksheet'!L$1:L$65536,0)),VLOOKUP($D39,'[1]Scheduling Worksheet'!$L$1:$X$65536,13,FALSE),"")</f>
        <v>11:15-EM</v>
      </c>
      <c r="S39" s="67" t="str">
        <f>IF(ISNUMBER(MATCH($D39,'[1]Scheduling Worksheet'!$M$1:$M$65536,0)),VLOOKUP($D39,'[1]Scheduling Worksheet'!$M$1:$X$65536,12,FALSE),"")</f>
        <v/>
      </c>
      <c r="T39" s="67" t="str">
        <f>IF(ISNUMBER(MATCH($D39,'[1]Scheduling Worksheet'!$N$1:$N$65536,0)),VLOOKUP($D39,'[1]Scheduling Worksheet'!$N$1:$X$65536,11,FALSE),"")</f>
        <v>11:15-EM</v>
      </c>
      <c r="U39" s="67" t="str">
        <f>IF(ISNUMBER(MATCH($D39,'[1]Scheduling Worksheet'!$O$1:$O$65536,0)),VLOOKUP($D39,'[1]Scheduling Worksheet'!$O$1:$X$65536,10,FALSE),"")</f>
        <v/>
      </c>
      <c r="V39" s="66" t="str">
        <f>IF(ISNUMBER(MATCH($D39,'[1]Scheduling Worksheet'!$P$1:$P$65536,0)),VLOOKUP($D39,'[1]Scheduling Worksheet'!$P$1:$X$65536,9,FALSE),"")</f>
        <v/>
      </c>
      <c r="W39" s="67" t="str">
        <f>IF(ISNUMBER(MATCH($D39,'[1]Scheduling Worksheet'!$Q$1:$Q$65536,0)),VLOOKUP($D39,'[1]Scheduling Worksheet'!$Q$1:$X$65536,8,FALSE),"")</f>
        <v>11:15-EM</v>
      </c>
      <c r="X39" s="67" t="str">
        <f>IF(ISNUMBER(MATCH($D39,'[1]Scheduling Worksheet'!$R$1:$R$65536,0)),VLOOKUP($D39,'[1]Scheduling Worksheet'!$R$1:$X$65536,7,FALSE),"")</f>
        <v>11:15-EM</v>
      </c>
      <c r="Y39" s="90" t="str">
        <f>IF(ISNUMBER(MATCH($D39,'[1]Scheduling Worksheet'!$S$1:$S$65536,0)),VLOOKUP($D39,'[1]Scheduling Worksheet'!$S$1:$X$65536,6,FALSE),"")</f>
        <v/>
      </c>
      <c r="Z39" s="90" t="str">
        <f>IF(ISNUMBER(MATCH($D39,'[1]Scheduling Worksheet'!$T$1:$T$65536,0)),VLOOKUP($D39,'[1]Scheduling Worksheet'!$T$1:$X$65536,5,FALSE),"")</f>
        <v/>
      </c>
      <c r="AA39" s="30"/>
      <c r="AB39" s="6">
        <f t="shared" si="6"/>
        <v>8</v>
      </c>
      <c r="AC39" s="6">
        <f t="shared" si="7"/>
        <v>8</v>
      </c>
      <c r="AD39" s="35">
        <f t="shared" si="8"/>
        <v>0</v>
      </c>
      <c r="AE39" s="25">
        <f>VLOOKUP($D39,[2]EM!$D$1:$O$65540,5,FALSE)</f>
        <v>0</v>
      </c>
      <c r="AF39" s="25" t="str">
        <f>_xlfn.XLOOKUP(D39,[2]EM!$D:$D,[2]EM!$AK:$AK,"")</f>
        <v>Schedule Christina and Oscar together</v>
      </c>
      <c r="AG39" s="25">
        <f>_xlfn.XLOOKUP(D39,[2]EM!$D:$D,[2]EM!$AN:$AN,"")</f>
        <v>0</v>
      </c>
      <c r="AH39" s="4" t="str">
        <f>VLOOKUP($D39,[2]EM!$D$1:$O$65540,12,FALSE)</f>
        <v>oscarcastelan40@gmail.com</v>
      </c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S39" s="3"/>
      <c r="DT39" s="3"/>
      <c r="DU39" s="3"/>
      <c r="DV39" s="3"/>
    </row>
    <row r="40" spans="1:126" s="5" customFormat="1" ht="20.25" customHeight="1" x14ac:dyDescent="0.2">
      <c r="A40" s="41">
        <f>_xlfn.XLOOKUP(D40,[2]EM!$D:$D,[2]EM!$F:$F,"")</f>
        <v>0</v>
      </c>
      <c r="B40" s="89" t="str">
        <f>VLOOKUP($D40,[2]EM!$D$1:$P$65540,13,FALSE)</f>
        <v>512-669-1450</v>
      </c>
      <c r="C40" s="54" t="str">
        <f>_xlfn.XLOOKUP(D40&amp;"*",[2]EM!$D:$D,[2]EM!$E:$E,"",2)</f>
        <v>11:15,</v>
      </c>
      <c r="D40" s="60" t="s">
        <v>164</v>
      </c>
      <c r="E40" s="65" t="str">
        <f>IF(ISNUMBER(MATCH($D40,'[1]Scheduling Worksheet'!$B$1:$B$65536,0)),VLOOKUP($D40,'[1]Scheduling Worksheet'!$B$1:$W$65536,22,FALSE),"")</f>
        <v/>
      </c>
      <c r="F40" s="67" t="str">
        <f>IF(ISNUMBER(MATCH($D40,'[1]Scheduling Worksheet'!$C$1:$C$65536,0)),VLOOKUP($D40,'[1]Scheduling Worksheet'!$C$1:$X$65536,21,FALSE),"")</f>
        <v>11:15-EM</v>
      </c>
      <c r="G40" s="67" t="str">
        <f>IF(ISNUMBER(MATCH($D40,'[1]Scheduling Worksheet'!$D$1:$D$65536,0)),VLOOKUP($D40,'[1]Scheduling Worksheet'!$D$1:$X$65536,20,FALSE),"")</f>
        <v/>
      </c>
      <c r="H40" s="67" t="str">
        <f>IF(ISNUMBER(MATCH($D40,'[1]Scheduling Worksheet'!$E$1:$E$65536,0)),VLOOKUP($D40,'[1]Scheduling Worksheet'!$E$1:$X$65536,19,FALSE),"")</f>
        <v>11:15-EM</v>
      </c>
      <c r="I40" s="67" t="str">
        <f>IF(ISNUMBER(MATCH($D40,'[1]Scheduling Worksheet'!$F$1:$F$65536,0)),VLOOKUP($D40,'[1]Scheduling Worksheet'!$F$1:$X$65536,19,FALSE),"")</f>
        <v/>
      </c>
      <c r="J40" s="67" t="str">
        <f>IF(ISNUMBER(MATCH($D40,'[1]Scheduling Worksheet'!$G$1:$G$65536,0)),VLOOKUP($D40,'[1]Scheduling Worksheet'!$G$1:$X$65536,17,FALSE),"")</f>
        <v>11:15-EM</v>
      </c>
      <c r="K40" s="67" t="str">
        <f>IF(ISNUMBER(MATCH($D40,'[1]Scheduling Worksheet'!$H$1:$H$65536,0)),VLOOKUP($D40,'[1]Scheduling Worksheet'!$H$1:$X$65536,16,FALSE),"")</f>
        <v/>
      </c>
      <c r="L40" s="67" t="str">
        <f>IF(ISNUMBER(MATCH($D40,'[1]Scheduling Worksheet'!$I$1:$I$65536,0)),VLOOKUP($D40,'[1]Scheduling Worksheet'!$I$1:$X$65536,15,FALSE),"")</f>
        <v>11:15-EM</v>
      </c>
      <c r="M40" s="67" t="str">
        <f>IF(ISNUMBER(MATCH($D40,'[1]Scheduling Worksheet'!$J$1:$J$65536,0)),VLOOKUP($D40,'[1]Scheduling Worksheet'!$J$1:$X$65536,14,FALSE),"")</f>
        <v/>
      </c>
      <c r="N40" s="69" t="str">
        <f>IF(ISNUMBER(MATCH($D40,'[1]Scheduling Worksheet'!$K$1:$K$65536,0)),VLOOKUP($D40,'[1]Scheduling Worksheet'!$K$1:$X$65536,13,FALSE),"")</f>
        <v>11:15-EM</v>
      </c>
      <c r="O40" s="36"/>
      <c r="P40"/>
      <c r="Q40"/>
      <c r="R40" s="67" t="str">
        <f>IF(ISNUMBER(MATCH($D40,'[1]Scheduling Worksheet'!L$1:L$65536,0)),VLOOKUP($D40,'[1]Scheduling Worksheet'!$L$1:$X$65536,13,FALSE),"")</f>
        <v/>
      </c>
      <c r="S40" s="67" t="str">
        <f>IF(ISNUMBER(MATCH($D40,'[1]Scheduling Worksheet'!$M$1:$M$65536,0)),VLOOKUP($D40,'[1]Scheduling Worksheet'!$M$1:$X$65536,12,FALSE),"")</f>
        <v>11:15-EM</v>
      </c>
      <c r="T40" s="67" t="str">
        <f>IF(ISNUMBER(MATCH($D40,'[1]Scheduling Worksheet'!$N$1:$N$65536,0)),VLOOKUP($D40,'[1]Scheduling Worksheet'!$N$1:$X$65536,11,FALSE),"")</f>
        <v/>
      </c>
      <c r="U40" s="67" t="str">
        <f>IF(ISNUMBER(MATCH($D40,'[1]Scheduling Worksheet'!$O$1:$O$65536,0)),VLOOKUP($D40,'[1]Scheduling Worksheet'!$O$1:$X$65536,10,FALSE),"")</f>
        <v>11:15-EM</v>
      </c>
      <c r="V40" s="66" t="str">
        <f>IF(ISNUMBER(MATCH($D40,'[1]Scheduling Worksheet'!$P$1:$P$65536,0)),VLOOKUP($D40,'[1]Scheduling Worksheet'!$P$1:$X$65536,9,FALSE),"")</f>
        <v/>
      </c>
      <c r="W40" s="66" t="str">
        <f>IF(ISNUMBER(MATCH($D40,'[1]Scheduling Worksheet'!$Q$1:$Q$65536,0)),VLOOKUP($D40,'[1]Scheduling Worksheet'!$Q$1:$X$65536,8,FALSE),"")</f>
        <v/>
      </c>
      <c r="X40" s="66" t="str">
        <f>IF(ISNUMBER(MATCH($D40,'[1]Scheduling Worksheet'!$R$1:$R$65536,0)),VLOOKUP($D40,'[1]Scheduling Worksheet'!$R$1:$X$65536,7,FALSE),"")</f>
        <v/>
      </c>
      <c r="Y40" s="90" t="str">
        <f>IF(ISNUMBER(MATCH($D40,'[1]Scheduling Worksheet'!$S$1:$S$65536,0)),VLOOKUP($D40,'[1]Scheduling Worksheet'!$S$1:$X$65536,6,FALSE),"")</f>
        <v/>
      </c>
      <c r="Z40" s="90" t="str">
        <f>IF(ISNUMBER(MATCH($D40,'[1]Scheduling Worksheet'!$T$1:$T$65536,0)),VLOOKUP($D40,'[1]Scheduling Worksheet'!$T$1:$X$65536,5,FALSE),"")</f>
        <v/>
      </c>
      <c r="AA40" s="30"/>
      <c r="AB40" s="6">
        <f t="shared" si="6"/>
        <v>7</v>
      </c>
      <c r="AC40" s="6">
        <f t="shared" si="7"/>
        <v>7</v>
      </c>
      <c r="AD40" s="35">
        <f t="shared" si="8"/>
        <v>0</v>
      </c>
      <c r="AE40" s="25">
        <f>VLOOKUP($D40,[2]EM!$D$1:$O$65540,5,FALSE)</f>
        <v>0</v>
      </c>
      <c r="AF40" s="25">
        <f>_xlfn.XLOOKUP(D40,[2]EM!$D:$D,[2]EM!$AK:$AK,"")</f>
        <v>0</v>
      </c>
      <c r="AG40" s="25">
        <f>_xlfn.XLOOKUP(D40,[2]EM!$D:$D,[2]EM!$AN:$AN,"")</f>
        <v>0</v>
      </c>
      <c r="AH40" s="4" t="str">
        <f>VLOOKUP($D40,[2]EM!$D$1:$O$65540,12,FALSE)</f>
        <v>maxc4088@gmail.com</v>
      </c>
      <c r="AI40" s="3"/>
      <c r="AJ40" s="3" t="str">
        <f>_xlfn.XLOOKUP(D40,'[2]EIM check'!$A:$A,'[2]EIM check'!$C:$C,"no info")</f>
        <v>teen</v>
      </c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S40" s="3"/>
      <c r="DT40" s="3"/>
      <c r="DU40" s="3"/>
      <c r="DV40" s="3"/>
    </row>
    <row r="41" spans="1:126" s="5" customFormat="1" ht="20.25" customHeight="1" x14ac:dyDescent="0.2">
      <c r="A41" s="41">
        <f>_xlfn.XLOOKUP(D41,[2]EM!$D:$D,[2]EM!$F:$F,"")</f>
        <v>0</v>
      </c>
      <c r="B41" s="89" t="str">
        <f>VLOOKUP($D41,[2]EM!$D$1:$P$65540,13,FALSE)</f>
        <v>512-471-3565</v>
      </c>
      <c r="C41" s="54" t="str">
        <f>_xlfn.XLOOKUP(D41&amp;"*",[2]EM!$D:$D,[2]EM!$E:$E,"",2)</f>
        <v>11:15,</v>
      </c>
      <c r="D41" s="60" t="s">
        <v>150</v>
      </c>
      <c r="E41" s="65" t="str">
        <f>IF(ISNUMBER(MATCH($D41,'[1]Scheduling Worksheet'!$B$1:$B$65536,0)),VLOOKUP($D41,'[1]Scheduling Worksheet'!$B$1:$W$65536,22,FALSE),"")</f>
        <v/>
      </c>
      <c r="F41" s="67" t="str">
        <f>IF(ISNUMBER(MATCH($D41,'[1]Scheduling Worksheet'!$C$1:$C$65536,0)),VLOOKUP($D41,'[1]Scheduling Worksheet'!$C$1:$X$65536,21,FALSE),"")</f>
        <v/>
      </c>
      <c r="G41" s="67" t="str">
        <f>IF(ISNUMBER(MATCH($D41,'[1]Scheduling Worksheet'!$D$1:$D$65536,0)),VLOOKUP($D41,'[1]Scheduling Worksheet'!$D$1:$X$65536,20,FALSE),"")</f>
        <v>11:15-EM</v>
      </c>
      <c r="H41" s="66" t="str">
        <f>IF(ISNUMBER(MATCH($D41,'[1]Scheduling Worksheet'!$E$1:$E$65536,0)),VLOOKUP($D41,'[1]Scheduling Worksheet'!$E$1:$X$65536,19,FALSE),"")</f>
        <v/>
      </c>
      <c r="I41" s="67" t="str">
        <f>IF(ISNUMBER(MATCH($D41,'[1]Scheduling Worksheet'!$F$1:$F$65536,0)),VLOOKUP($D41,'[1]Scheduling Worksheet'!$F$1:$X$65536,19,FALSE),"")</f>
        <v/>
      </c>
      <c r="J41" s="66" t="str">
        <f>IF(ISNUMBER(MATCH($D41,'[1]Scheduling Worksheet'!$G$1:$G$65536,0)),VLOOKUP($D41,'[1]Scheduling Worksheet'!$G$1:$X$65536,17,FALSE),"")</f>
        <v/>
      </c>
      <c r="K41" s="67" t="str">
        <f>IF(ISNUMBER(MATCH($D41,'[1]Scheduling Worksheet'!$H$1:$H$65536,0)),VLOOKUP($D41,'[1]Scheduling Worksheet'!$H$1:$X$65536,16,FALSE),"")</f>
        <v>11:15-EM</v>
      </c>
      <c r="L41" s="67" t="str">
        <f>IF(ISNUMBER(MATCH($D41,'[1]Scheduling Worksheet'!$I$1:$I$65536,0)),VLOOKUP($D41,'[1]Scheduling Worksheet'!$I$1:$X$65536,15,FALSE),"")</f>
        <v/>
      </c>
      <c r="M41" s="67" t="str">
        <f>IF(ISNUMBER(MATCH($D41,'[1]Scheduling Worksheet'!$J$1:$J$65536,0)),VLOOKUP($D41,'[1]Scheduling Worksheet'!$J$1:$X$65536,14,FALSE),"")</f>
        <v>11:15-EM</v>
      </c>
      <c r="N41" s="90" t="str">
        <f>IF(ISNUMBER(MATCH($D41,'[1]Scheduling Worksheet'!$K$1:$K$65536,0)),VLOOKUP($D41,'[1]Scheduling Worksheet'!$K$1:$X$65536,13,FALSE),"")</f>
        <v/>
      </c>
      <c r="O41" s="36"/>
      <c r="P41"/>
      <c r="Q41"/>
      <c r="R41" s="67" t="str">
        <f>IF(ISNUMBER(MATCH($D41,'[1]Scheduling Worksheet'!L$1:L$65536,0)),VLOOKUP($D41,'[1]Scheduling Worksheet'!$L$1:$X$65536,13,FALSE),"")</f>
        <v/>
      </c>
      <c r="S41" s="67" t="str">
        <f>IF(ISNUMBER(MATCH($D41,'[1]Scheduling Worksheet'!$M$1:$M$65536,0)),VLOOKUP($D41,'[1]Scheduling Worksheet'!$M$1:$X$65536,12,FALSE),"")</f>
        <v>11:15-EM</v>
      </c>
      <c r="T41" s="67" t="str">
        <f>IF(ISNUMBER(MATCH($D41,'[1]Scheduling Worksheet'!$N$1:$N$65536,0)),VLOOKUP($D41,'[1]Scheduling Worksheet'!$N$1:$X$65536,11,FALSE),"")</f>
        <v/>
      </c>
      <c r="U41" s="67" t="str">
        <f>IF(ISNUMBER(MATCH($D41,'[1]Scheduling Worksheet'!$O$1:$O$65536,0)),VLOOKUP($D41,'[1]Scheduling Worksheet'!$O$1:$X$65536,10,FALSE),"")</f>
        <v>11:15-EM</v>
      </c>
      <c r="V41" s="67" t="str">
        <f>IF(ISNUMBER(MATCH($D41,'[1]Scheduling Worksheet'!$P$1:$P$65536,0)),VLOOKUP($D41,'[1]Scheduling Worksheet'!$P$1:$X$65536,9,FALSE),"")</f>
        <v/>
      </c>
      <c r="W41" s="67" t="str">
        <f>IF(ISNUMBER(MATCH($D41,'[1]Scheduling Worksheet'!$Q$1:$Q$65536,0)),VLOOKUP($D41,'[1]Scheduling Worksheet'!$Q$1:$X$65536,8,FALSE),"")</f>
        <v>11:15-EM</v>
      </c>
      <c r="X41" s="66" t="str">
        <f>IF(ISNUMBER(MATCH($D41,'[1]Scheduling Worksheet'!$R$1:$R$65536,0)),VLOOKUP($D41,'[1]Scheduling Worksheet'!$R$1:$X$65536,7,FALSE),"")</f>
        <v/>
      </c>
      <c r="Y41" s="68" t="str">
        <f>IF(ISNUMBER(MATCH($D41,'[1]Scheduling Worksheet'!$S$1:$S$65536,0)),VLOOKUP($D41,'[1]Scheduling Worksheet'!$S$1:$X$65536,6,FALSE),"")</f>
        <v/>
      </c>
      <c r="Z41" s="68" t="str">
        <f>IF(ISNUMBER(MATCH($D41,'[1]Scheduling Worksheet'!$T$1:$T$65536,0)),VLOOKUP($D41,'[1]Scheduling Worksheet'!$T$1:$X$65536,5,FALSE),"")</f>
        <v>11:15-EM</v>
      </c>
      <c r="AA41" s="30"/>
      <c r="AB41" s="6">
        <f t="shared" si="6"/>
        <v>7</v>
      </c>
      <c r="AC41" s="6">
        <f t="shared" si="7"/>
        <v>7</v>
      </c>
      <c r="AD41" s="35">
        <f t="shared" si="8"/>
        <v>0</v>
      </c>
      <c r="AE41" s="25" t="str">
        <f>VLOOKUP($D41,[2]EM!$D$1:$O$65540,5,FALSE)</f>
        <v>WEL</v>
      </c>
      <c r="AF41" s="25" t="str">
        <f>_xlfn.XLOOKUP(D41,[2]EM!$D:$D,[2]EM!$AK:$AK,"")</f>
        <v>Schedule Angie and Jon Separately</v>
      </c>
      <c r="AG41" s="25">
        <f>_xlfn.XLOOKUP(D41,[2]EM!$D:$D,[2]EM!$AN:$AN,"")</f>
        <v>0</v>
      </c>
      <c r="AH41" s="4" t="str">
        <f>VLOOKUP($D41,[2]EM!$D$1:$O$65540,12,FALSE)</f>
        <v>angiewolf92@gmail.com</v>
      </c>
      <c r="AI41" s="3"/>
      <c r="AJ41" s="3" t="str">
        <f>_xlfn.XLOOKUP(D41,'[2]EIM check'!$A:$A,'[2]EIM check'!$C:$C,"no info")</f>
        <v>no info</v>
      </c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S41" s="3"/>
      <c r="DT41" s="3"/>
      <c r="DU41" s="3"/>
      <c r="DV41" s="3"/>
    </row>
    <row r="42" spans="1:126" s="5" customFormat="1" ht="20.25" customHeight="1" x14ac:dyDescent="0.2">
      <c r="A42" s="41">
        <f>_xlfn.XLOOKUP(D42,[2]EM!$D:$D,[2]EM!$F:$F,"")</f>
        <v>0</v>
      </c>
      <c r="B42" s="89" t="str">
        <f>VLOOKUP($D42,[2]EM!$D$1:$P$65540,13,FALSE)</f>
        <v>512-497-5244</v>
      </c>
      <c r="C42" s="54" t="str">
        <f>_xlfn.XLOOKUP(D42&amp;"*",[2]EM!$D:$D,[2]EM!$E:$E,"",2)</f>
        <v>11:15,</v>
      </c>
      <c r="D42" s="60" t="s">
        <v>160</v>
      </c>
      <c r="E42" s="65" t="str">
        <f>IF(ISNUMBER(MATCH($D42,'[1]Scheduling Worksheet'!$B$1:$B$65536,0)),VLOOKUP($D42,'[1]Scheduling Worksheet'!$B$1:$W$65536,22,FALSE),"")</f>
        <v/>
      </c>
      <c r="F42" s="67" t="str">
        <f>IF(ISNUMBER(MATCH($D42,'[1]Scheduling Worksheet'!$C$1:$C$65536,0)),VLOOKUP($D42,'[1]Scheduling Worksheet'!$C$1:$X$65536,21,FALSE),"")</f>
        <v>11:15-EM</v>
      </c>
      <c r="G42" s="67" t="str">
        <f>IF(ISNUMBER(MATCH($D42,'[1]Scheduling Worksheet'!$D$1:$D$65536,0)),VLOOKUP($D42,'[1]Scheduling Worksheet'!$D$1:$X$65536,20,FALSE),"")</f>
        <v/>
      </c>
      <c r="H42" s="66" t="str">
        <f>IF(ISNUMBER(MATCH($D42,'[1]Scheduling Worksheet'!$E$1:$E$65536,0)),VLOOKUP($D42,'[1]Scheduling Worksheet'!$E$1:$X$65536,19,FALSE),"")</f>
        <v/>
      </c>
      <c r="I42" s="67" t="str">
        <f>IF(ISNUMBER(MATCH($D42,'[1]Scheduling Worksheet'!$F$1:$F$65536,0)),VLOOKUP($D42,'[1]Scheduling Worksheet'!$F$1:$X$65536,19,FALSE),"")</f>
        <v>11:15-EM</v>
      </c>
      <c r="J42" s="66" t="str">
        <f>IF(ISNUMBER(MATCH($D42,'[1]Scheduling Worksheet'!$G$1:$G$65536,0)),VLOOKUP($D42,'[1]Scheduling Worksheet'!$G$1:$X$65536,17,FALSE),"")</f>
        <v/>
      </c>
      <c r="K42" s="67" t="str">
        <f>IF(ISNUMBER(MATCH($D42,'[1]Scheduling Worksheet'!$H$1:$H$65536,0)),VLOOKUP($D42,'[1]Scheduling Worksheet'!$H$1:$X$65536,16,FALSE),"")</f>
        <v/>
      </c>
      <c r="L42" s="67" t="str">
        <f>IF(ISNUMBER(MATCH($D42,'[1]Scheduling Worksheet'!$I$1:$I$65536,0)),VLOOKUP($D42,'[1]Scheduling Worksheet'!$I$1:$X$65536,15,FALSE),"")</f>
        <v>11:15-EM</v>
      </c>
      <c r="M42" s="67" t="str">
        <f>IF(ISNUMBER(MATCH($D42,'[1]Scheduling Worksheet'!$J$1:$J$65536,0)),VLOOKUP($D42,'[1]Scheduling Worksheet'!$J$1:$X$65536,14,FALSE),"")</f>
        <v/>
      </c>
      <c r="N42" s="90" t="str">
        <f>IF(ISNUMBER(MATCH($D42,'[1]Scheduling Worksheet'!$K$1:$K$65536,0)),VLOOKUP($D42,'[1]Scheduling Worksheet'!$K$1:$X$65536,13,FALSE),"")</f>
        <v/>
      </c>
      <c r="O42" s="36"/>
      <c r="P42"/>
      <c r="Q42"/>
      <c r="R42" s="67" t="str">
        <f>IF(ISNUMBER(MATCH($D42,'[1]Scheduling Worksheet'!L$1:L$65536,0)),VLOOKUP($D42,'[1]Scheduling Worksheet'!$L$1:$X$65536,13,FALSE),"")</f>
        <v>11:15-EM</v>
      </c>
      <c r="S42" s="67" t="str">
        <f>IF(ISNUMBER(MATCH($D42,'[1]Scheduling Worksheet'!$M$1:$M$65536,0)),VLOOKUP($D42,'[1]Scheduling Worksheet'!$M$1:$X$65536,12,FALSE),"")</f>
        <v/>
      </c>
      <c r="T42" s="67" t="str">
        <f>IF(ISNUMBER(MATCH($D42,'[1]Scheduling Worksheet'!$N$1:$N$65536,0)),VLOOKUP($D42,'[1]Scheduling Worksheet'!$N$1:$X$65536,11,FALSE),"")</f>
        <v>11:15-EM</v>
      </c>
      <c r="U42" s="67" t="str">
        <f>IF(ISNUMBER(MATCH($D42,'[1]Scheduling Worksheet'!$O$1:$O$65536,0)),VLOOKUP($D42,'[1]Scheduling Worksheet'!$O$1:$X$65536,10,FALSE),"")</f>
        <v/>
      </c>
      <c r="V42" s="67" t="str">
        <f>IF(ISNUMBER(MATCH($D42,'[1]Scheduling Worksheet'!$P$1:$P$65536,0)),VLOOKUP($D42,'[1]Scheduling Worksheet'!$P$1:$X$65536,9,FALSE),"")</f>
        <v>11:15-EM</v>
      </c>
      <c r="W42" s="67" t="str">
        <f>IF(ISNUMBER(MATCH($D42,'[1]Scheduling Worksheet'!$Q$1:$Q$65536,0)),VLOOKUP($D42,'[1]Scheduling Worksheet'!$Q$1:$X$65536,8,FALSE),"")</f>
        <v/>
      </c>
      <c r="X42" s="66" t="str">
        <f>IF(ISNUMBER(MATCH($D42,'[1]Scheduling Worksheet'!$R$1:$R$65536,0)),VLOOKUP($D42,'[1]Scheduling Worksheet'!$R$1:$X$65536,7,FALSE),"")</f>
        <v/>
      </c>
      <c r="Y42" s="68" t="str">
        <f>IF(ISNUMBER(MATCH($D42,'[1]Scheduling Worksheet'!$S$1:$S$65536,0)),VLOOKUP($D42,'[1]Scheduling Worksheet'!$S$1:$X$65536,6,FALSE),"")</f>
        <v>11:15-EM</v>
      </c>
      <c r="Z42" s="68" t="str">
        <f>IF(ISNUMBER(MATCH($D42,'[1]Scheduling Worksheet'!$T$1:$T$65536,0)),VLOOKUP($D42,'[1]Scheduling Worksheet'!$T$1:$X$65536,5,FALSE),"")</f>
        <v/>
      </c>
      <c r="AA42" s="30"/>
      <c r="AB42" s="6">
        <f t="shared" si="6"/>
        <v>7</v>
      </c>
      <c r="AC42" s="6">
        <f t="shared" si="7"/>
        <v>7</v>
      </c>
      <c r="AD42" s="35">
        <f t="shared" si="8"/>
        <v>0</v>
      </c>
      <c r="AE42" s="25" t="str">
        <f>VLOOKUP($D42,[2]EM!$D$1:$O$65540,5,FALSE)</f>
        <v>WEL</v>
      </c>
      <c r="AF42" s="25" t="str">
        <f>_xlfn.XLOOKUP(D42,[2]EM!$D:$D,[2]EM!$AK:$AK,"")</f>
        <v>Schedule Angie and Jon Separately</v>
      </c>
      <c r="AG42" s="25">
        <f>_xlfn.XLOOKUP(D42,[2]EM!$D:$D,[2]EM!$AN:$AN,"")</f>
        <v>0</v>
      </c>
      <c r="AH42" s="4" t="str">
        <f>VLOOKUP($D42,[2]EM!$D$1:$O$65540,12,FALSE)</f>
        <v>jwolf686@gmail.com</v>
      </c>
      <c r="AI42" s="3"/>
      <c r="AJ42" s="3" t="str">
        <f>_xlfn.XLOOKUP(D42,'[2]EIM check'!$A:$A,'[2]EIM check'!$C:$C,"no info")</f>
        <v>Expected 2025/07/06</v>
      </c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S42" s="3"/>
      <c r="DT42" s="3"/>
      <c r="DU42" s="3"/>
      <c r="DV42" s="3"/>
    </row>
    <row r="43" spans="1:126" s="294" customFormat="1" ht="8.25" customHeight="1" x14ac:dyDescent="0.2">
      <c r="A43" s="279"/>
      <c r="B43" s="280"/>
      <c r="C43" s="281"/>
      <c r="D43" s="282"/>
      <c r="E43" s="283"/>
      <c r="F43" s="284"/>
      <c r="G43" s="284"/>
      <c r="H43" s="284"/>
      <c r="I43" s="284"/>
      <c r="J43" s="284"/>
      <c r="K43" s="284"/>
      <c r="L43" s="284"/>
      <c r="M43" s="284"/>
      <c r="N43" s="285"/>
      <c r="O43" s="286"/>
      <c r="P43" s="287"/>
      <c r="Q43" s="287"/>
      <c r="R43" s="284"/>
      <c r="S43" s="284"/>
      <c r="T43" s="284"/>
      <c r="U43" s="284"/>
      <c r="V43" s="284"/>
      <c r="W43" s="284"/>
      <c r="X43" s="284"/>
      <c r="Y43" s="288"/>
      <c r="Z43" s="288"/>
      <c r="AA43" s="289"/>
      <c r="AB43" s="290"/>
      <c r="AC43" s="290"/>
      <c r="AD43" s="291"/>
      <c r="AE43" s="282"/>
      <c r="AF43" s="282"/>
      <c r="AG43" s="282"/>
      <c r="AH43" s="292"/>
      <c r="AI43" s="293"/>
      <c r="AJ43" s="293"/>
      <c r="AK43" s="293"/>
      <c r="AL43" s="293"/>
      <c r="AM43" s="293"/>
      <c r="AN43" s="293"/>
      <c r="AO43" s="293"/>
      <c r="AP43" s="293"/>
      <c r="AQ43" s="293"/>
      <c r="AR43" s="293"/>
      <c r="AS43" s="293"/>
      <c r="AT43" s="293"/>
      <c r="AU43" s="293"/>
      <c r="AV43" s="293"/>
      <c r="AW43" s="293"/>
      <c r="AX43" s="293"/>
      <c r="AY43" s="293"/>
      <c r="AZ43" s="293"/>
      <c r="BA43" s="293"/>
      <c r="BB43" s="293"/>
      <c r="BC43" s="293"/>
      <c r="BD43" s="293"/>
      <c r="BE43" s="293"/>
      <c r="BF43" s="293"/>
      <c r="BG43" s="293"/>
      <c r="BH43" s="293"/>
      <c r="BI43" s="293"/>
      <c r="BJ43" s="293"/>
      <c r="BK43" s="293"/>
      <c r="BL43" s="293"/>
      <c r="BM43" s="293"/>
      <c r="BN43" s="293"/>
      <c r="BO43" s="293"/>
      <c r="BP43" s="293"/>
      <c r="BQ43" s="293"/>
      <c r="BR43" s="293"/>
      <c r="BS43" s="293"/>
      <c r="BT43" s="293"/>
      <c r="BU43" s="293"/>
      <c r="BV43" s="293"/>
      <c r="BW43" s="293"/>
      <c r="BX43" s="293"/>
      <c r="BY43" s="293"/>
      <c r="BZ43" s="293"/>
      <c r="CA43" s="293"/>
      <c r="CB43" s="293"/>
      <c r="CC43" s="293"/>
      <c r="CD43" s="293"/>
      <c r="CE43" s="293"/>
      <c r="CF43" s="293"/>
      <c r="CG43" s="293"/>
      <c r="CH43" s="293"/>
      <c r="CI43" s="293"/>
      <c r="CJ43" s="293"/>
      <c r="CK43" s="293"/>
      <c r="CL43" s="293"/>
      <c r="CM43" s="293"/>
      <c r="CN43" s="293"/>
      <c r="CO43" s="293"/>
      <c r="CP43" s="293"/>
      <c r="CQ43" s="293"/>
      <c r="CR43" s="293"/>
      <c r="CS43" s="293"/>
      <c r="CT43" s="293"/>
      <c r="CU43" s="293"/>
      <c r="CV43" s="293"/>
      <c r="CW43" s="293"/>
      <c r="CX43" s="293"/>
      <c r="CY43" s="293"/>
      <c r="CZ43" s="293"/>
      <c r="DA43" s="293"/>
      <c r="DB43" s="293"/>
      <c r="DC43" s="293"/>
      <c r="DD43" s="293"/>
      <c r="DE43" s="293"/>
      <c r="DF43" s="293"/>
      <c r="DG43" s="293"/>
      <c r="DH43" s="293"/>
      <c r="DI43" s="293"/>
      <c r="DJ43" s="293"/>
      <c r="DK43" s="293"/>
      <c r="DL43" s="293"/>
      <c r="DM43" s="293"/>
      <c r="DN43" s="293"/>
      <c r="DO43" s="293"/>
      <c r="DP43" s="293"/>
      <c r="DQ43" s="293"/>
      <c r="DR43" s="293"/>
      <c r="DS43" s="293"/>
      <c r="DT43" s="293"/>
      <c r="DU43" s="293"/>
      <c r="DV43" s="293"/>
    </row>
    <row r="44" spans="1:126" s="11" customFormat="1" ht="20.100000000000001" customHeight="1" x14ac:dyDescent="0.2">
      <c r="A44" s="41">
        <f>_xlfn.XLOOKUP(D44,[2]EM!$D:$D,[2]EM!$F:$F,"")</f>
        <v>0</v>
      </c>
      <c r="B44" s="88" t="str">
        <f>VLOOKUP($D44,[2]EM!$D$1:$P$65540,13,FALSE)</f>
        <v>330-241-9117</v>
      </c>
      <c r="C44" s="63" t="str">
        <f>_xlfn.XLOOKUP(D44&amp;"*",[2]EM!$D:$D,[2]EM!$E:$E,"",2)</f>
        <v>9:30, 11:15,</v>
      </c>
      <c r="D44" s="47" t="s">
        <v>162</v>
      </c>
      <c r="E44" s="70" t="str">
        <f>IF(ISNUMBER(MATCH($D44,'[1]Scheduling Worksheet'!$B$1:$B$65536,0)),VLOOKUP($D44,'[1]Scheduling Worksheet'!$B$1:$W$65536,22,FALSE),"")</f>
        <v/>
      </c>
      <c r="F44" s="71" t="str">
        <f>IF(ISNUMBER(MATCH($D44,'[1]Scheduling Worksheet'!$C$1:$C$65536,0)),VLOOKUP($D44,'[1]Scheduling Worksheet'!$C$1:$X$65536,21,FALSE),"")</f>
        <v>9:30-EM</v>
      </c>
      <c r="G44" s="87" t="str">
        <f>IF(ISNUMBER(MATCH($D44,'[1]Scheduling Worksheet'!$D$1:$D$65536,0)),VLOOKUP($D44,'[1]Scheduling Worksheet'!$D$1:$X$65536,20,FALSE),"")</f>
        <v/>
      </c>
      <c r="H44" s="71" t="str">
        <f>IF(ISNUMBER(MATCH($D44,'[1]Scheduling Worksheet'!$E$1:$E$65536,0)),VLOOKUP($D44,'[1]Scheduling Worksheet'!$E$1:$X$65536,19,FALSE),"")</f>
        <v>11:15-EM</v>
      </c>
      <c r="I44" s="71" t="str">
        <f>IF(ISNUMBER(MATCH($D44,'[1]Scheduling Worksheet'!$F$1:$F$65536,0)),VLOOKUP($D44,'[1]Scheduling Worksheet'!$F$1:$X$65536,19,FALSE),"")</f>
        <v/>
      </c>
      <c r="J44" s="87" t="str">
        <f>IF(ISNUMBER(MATCH($D44,'[1]Scheduling Worksheet'!$G$1:$G$65536,0)),VLOOKUP($D44,'[1]Scheduling Worksheet'!$G$1:$X$65536,17,FALSE),"")</f>
        <v/>
      </c>
      <c r="K44" s="71" t="str">
        <f>IF(ISNUMBER(MATCH($D44,'[1]Scheduling Worksheet'!$H$1:$H$65536,0)),VLOOKUP($D44,'[1]Scheduling Worksheet'!$H$1:$X$65536,16,FALSE),"")</f>
        <v/>
      </c>
      <c r="L44" s="71" t="str">
        <f>IF(ISNUMBER(MATCH($D44,'[1]Scheduling Worksheet'!$I$1:$I$65536,0)),VLOOKUP($D44,'[1]Scheduling Worksheet'!$I$1:$X$65536,15,FALSE),"")</f>
        <v>9:30-EM</v>
      </c>
      <c r="M44" s="87" t="str">
        <f>IF(ISNUMBER(MATCH($D44,'[1]Scheduling Worksheet'!$J$1:$J$65536,0)),VLOOKUP($D44,'[1]Scheduling Worksheet'!$J$1:$X$65536,14,FALSE),"")</f>
        <v/>
      </c>
      <c r="N44" s="93" t="str">
        <f>IF(ISNUMBER(MATCH($D44,'[1]Scheduling Worksheet'!$K$1:$K$65536,0)),VLOOKUP($D44,'[1]Scheduling Worksheet'!$K$1:$X$65536,13,FALSE),"")</f>
        <v/>
      </c>
      <c r="O44" s="36"/>
      <c r="P44"/>
      <c r="Q44"/>
      <c r="R44" s="71" t="str">
        <f>IF(ISNUMBER(MATCH($D44,'[1]Scheduling Worksheet'!L$1:L$65536,0)),VLOOKUP($D44,'[1]Scheduling Worksheet'!$L$1:$X$65536,13,FALSE),"")</f>
        <v>9:30-EM</v>
      </c>
      <c r="S44" s="87" t="str">
        <f>IF(ISNUMBER(MATCH($D44,'[1]Scheduling Worksheet'!$M$1:$M$65536,0)),VLOOKUP($D44,'[1]Scheduling Worksheet'!$M$1:$X$65536,12,FALSE),"")</f>
        <v/>
      </c>
      <c r="T44" s="71" t="str">
        <f>IF(ISNUMBER(MATCH($D44,'[1]Scheduling Worksheet'!$N$1:$N$65536,0)),VLOOKUP($D44,'[1]Scheduling Worksheet'!$N$1:$X$65536,11,FALSE),"")</f>
        <v>11:15-EM</v>
      </c>
      <c r="U44" s="71" t="str">
        <f>IF(ISNUMBER(MATCH($D44,'[1]Scheduling Worksheet'!$O$1:$O$65536,0)),VLOOKUP($D44,'[1]Scheduling Worksheet'!$O$1:$X$65536,10,FALSE),"")</f>
        <v/>
      </c>
      <c r="V44" s="71" t="str">
        <f>IF(ISNUMBER(MATCH($D44,'[1]Scheduling Worksheet'!$P$1:$P$65536,0)),VLOOKUP($D44,'[1]Scheduling Worksheet'!$P$1:$X$65536,9,FALSE),"")</f>
        <v>9:30-EM</v>
      </c>
      <c r="W44" s="71" t="str">
        <f>IF(ISNUMBER(MATCH($D44,'[1]Scheduling Worksheet'!$Q$1:$Q$65536,0)),VLOOKUP($D44,'[1]Scheduling Worksheet'!$Q$1:$X$65536,8,FALSE),"")</f>
        <v/>
      </c>
      <c r="X44" s="71" t="str">
        <f>IF(ISNUMBER(MATCH($D44,'[1]Scheduling Worksheet'!$R$1:$R$65536,0)),VLOOKUP($D44,'[1]Scheduling Worksheet'!$R$1:$X$65536,7,FALSE),"")</f>
        <v/>
      </c>
      <c r="Y44" s="76" t="str">
        <f>IF(ISNUMBER(MATCH($D44,'[1]Scheduling Worksheet'!$S$1:$S$65536,0)),VLOOKUP($D44,'[1]Scheduling Worksheet'!$S$1:$X$65536,6,FALSE),"")</f>
        <v>11:15-EM</v>
      </c>
      <c r="Z44" s="94" t="str">
        <f>IF(ISNUMBER(MATCH($D44,'[1]Scheduling Worksheet'!$T$1:$T$65536,0)),VLOOKUP($D44,'[1]Scheduling Worksheet'!$T$1:$X$65536,5,FALSE),"")</f>
        <v/>
      </c>
      <c r="AA44" s="31"/>
      <c r="AB44" s="6">
        <f t="shared" ref="AB44:AB62" si="9">COUNTIF($E44:$Z44,"*-EM*")+COUNTIF($E44:$Z44,"*-CUP*")</f>
        <v>7</v>
      </c>
      <c r="AC44" s="6">
        <f t="shared" ref="AC44:AC62" si="10">COUNTIF($E44:$Z44,"*-EM*")+COUNTIF($E44:$Z44,"*-CUP*")+COUNTIF($E44:$Z44,"*-Lector*")</f>
        <v>7</v>
      </c>
      <c r="AD44" s="35">
        <f t="shared" ref="AD44:AD62" si="11">COUNTIF($E44:$Z44,"*-Lector")</f>
        <v>0</v>
      </c>
      <c r="AE44" s="25">
        <f>VLOOKUP($D44,[2]EM!$D$1:$O$65540,5,FALSE)</f>
        <v>0</v>
      </c>
      <c r="AF44" s="25">
        <f>_xlfn.XLOOKUP(D44,[2]EM!$D:$D,[2]EM!$AK:$AK,"")</f>
        <v>0</v>
      </c>
      <c r="AG44" s="25">
        <f>_xlfn.XLOOKUP(D44,[2]EM!$D:$D,[2]EM!$AN:$AN,"")</f>
        <v>0</v>
      </c>
      <c r="AH44" s="4" t="str">
        <f>VLOOKUP($D44,[2]EM!$D$1:$O$65540,12,FALSE)</f>
        <v>mdemagall18@gmail.com</v>
      </c>
      <c r="AI44" s="3"/>
      <c r="AJ44" s="276" t="str">
        <f>_xlfn.XLOOKUP(D44,'[2]EIM check'!$A:$A,'[2]EIM check'!$C:$C,"no info")</f>
        <v>Expected 2025/06/28</v>
      </c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DR44" s="10"/>
    </row>
    <row r="45" spans="1:126" s="11" customFormat="1" ht="20.25" customHeight="1" x14ac:dyDescent="0.2">
      <c r="A45" s="41">
        <f>_xlfn.XLOOKUP(D45,[2]EM!$D:$D,[2]EM!$F:$F,"")</f>
        <v>0</v>
      </c>
      <c r="B45" s="89" t="str">
        <f>VLOOKUP($D45,[2]EM!$D$1:$P$65540,13,FALSE)</f>
        <v>512-917-4002</v>
      </c>
      <c r="C45" s="54" t="str">
        <f>_xlfn.XLOOKUP(D45&amp;"*",[2]EM!$D:$D,[2]EM!$E:$E,"",2)</f>
        <v>9:30, 11:15, 5,</v>
      </c>
      <c r="D45" s="60" t="s">
        <v>168</v>
      </c>
      <c r="E45" s="65" t="str">
        <f>IF(ISNUMBER(MATCH($D45,'[1]Scheduling Worksheet'!$B$1:$B$65536,0)),VLOOKUP($D45,'[1]Scheduling Worksheet'!$B$1:$W$65536,22,FALSE),"")</f>
        <v/>
      </c>
      <c r="F45" s="66" t="str">
        <f>IF(ISNUMBER(MATCH($D45,'[1]Scheduling Worksheet'!$C$1:$C$65536,0)),VLOOKUP($D45,'[1]Scheduling Worksheet'!$C$1:$X$65536,21,FALSE),"")</f>
        <v/>
      </c>
      <c r="G45" s="66" t="str">
        <f>IF(ISNUMBER(MATCH($D45,'[1]Scheduling Worksheet'!$D$1:$D$65536,0)),VLOOKUP($D45,'[1]Scheduling Worksheet'!$D$1:$X$65536,20,FALSE),"")</f>
        <v/>
      </c>
      <c r="H45" s="66" t="str">
        <f>IF(ISNUMBER(MATCH($D45,'[1]Scheduling Worksheet'!$E$1:$E$65536,0)),VLOOKUP($D45,'[1]Scheduling Worksheet'!$E$1:$X$65536,19,FALSE),"")</f>
        <v/>
      </c>
      <c r="I45" s="66" t="str">
        <f>IF(ISNUMBER(MATCH($D45,'[1]Scheduling Worksheet'!$F$1:$F$65536,0)),VLOOKUP($D45,'[1]Scheduling Worksheet'!$F$1:$X$65536,19,FALSE),"")</f>
        <v/>
      </c>
      <c r="J45" s="66" t="str">
        <f>IF(ISNUMBER(MATCH($D45,'[1]Scheduling Worksheet'!$G$1:$G$65536,0)),VLOOKUP($D45,'[1]Scheduling Worksheet'!$G$1:$X$65536,17,FALSE),"")</f>
        <v/>
      </c>
      <c r="K45" s="67" t="str">
        <f>IF(ISNUMBER(MATCH($D45,'[1]Scheduling Worksheet'!$H$1:$H$65536,0)),VLOOKUP($D45,'[1]Scheduling Worksheet'!$H$1:$X$65536,16,FALSE),"")</f>
        <v>5:00-EM</v>
      </c>
      <c r="L45" s="67" t="str">
        <f>IF(ISNUMBER(MATCH($D45,'[1]Scheduling Worksheet'!$I$1:$I$65536,0)),VLOOKUP($D45,'[1]Scheduling Worksheet'!$I$1:$X$65536,15,FALSE),"")</f>
        <v/>
      </c>
      <c r="M45" s="66" t="str">
        <f>IF(ISNUMBER(MATCH($D45,'[1]Scheduling Worksheet'!$J$1:$J$65536,0)),VLOOKUP($D45,'[1]Scheduling Worksheet'!$J$1:$X$65536,14,FALSE),"")</f>
        <v/>
      </c>
      <c r="N45" s="91" t="str">
        <f>IF(ISNUMBER(MATCH($D45,'[1]Scheduling Worksheet'!$K$1:$K$65536,0)),VLOOKUP($D45,'[1]Scheduling Worksheet'!$K$1:$X$65536,13,FALSE),"")</f>
        <v/>
      </c>
      <c r="O45" s="36"/>
      <c r="P45"/>
      <c r="Q45"/>
      <c r="R45" s="67" t="str">
        <f>IF(ISNUMBER(MATCH($D45,'[1]Scheduling Worksheet'!L$1:L$65536,0)),VLOOKUP($D45,'[1]Scheduling Worksheet'!$L$1:$X$65536,13,FALSE),"")</f>
        <v>5:00-EM</v>
      </c>
      <c r="S45" s="67" t="str">
        <f>IF(ISNUMBER(MATCH($D45,'[1]Scheduling Worksheet'!$M$1:$M$65536,0)),VLOOKUP($D45,'[1]Scheduling Worksheet'!$M$1:$X$65536,12,FALSE),"")</f>
        <v/>
      </c>
      <c r="T45" s="67" t="str">
        <f>IF(ISNUMBER(MATCH($D45,'[1]Scheduling Worksheet'!$N$1:$N$65536,0)),VLOOKUP($D45,'[1]Scheduling Worksheet'!$N$1:$X$65536,11,FALSE),"")</f>
        <v>5:00-EM</v>
      </c>
      <c r="U45" s="66" t="str">
        <f>IF(ISNUMBER(MATCH($D45,'[1]Scheduling Worksheet'!$O$1:$O$65536,0)),VLOOKUP($D45,'[1]Scheduling Worksheet'!$O$1:$X$65536,10,FALSE),"")</f>
        <v/>
      </c>
      <c r="V45" s="66" t="str">
        <f>IF(ISNUMBER(MATCH($D45,'[1]Scheduling Worksheet'!$P$1:$P$65536,0)),VLOOKUP($D45,'[1]Scheduling Worksheet'!$P$1:$X$65536,9,FALSE),"")</f>
        <v/>
      </c>
      <c r="W45" s="67" t="str">
        <f>IF(ISNUMBER(MATCH($D45,'[1]Scheduling Worksheet'!$Q$1:$Q$65536,0)),VLOOKUP($D45,'[1]Scheduling Worksheet'!$Q$1:$X$65536,8,FALSE),"")</f>
        <v>5:00-EM</v>
      </c>
      <c r="X45" s="67" t="str">
        <f>IF(ISNUMBER(MATCH($D45,'[1]Scheduling Worksheet'!$R$1:$R$65536,0)),VLOOKUP($D45,'[1]Scheduling Worksheet'!$R$1:$X$65536,7,FALSE),"")</f>
        <v/>
      </c>
      <c r="Y45" s="90" t="str">
        <f>IF(ISNUMBER(MATCH($D45,'[1]Scheduling Worksheet'!$S$1:$S$65536,0)),VLOOKUP($D45,'[1]Scheduling Worksheet'!$S$1:$X$65536,6,FALSE),"")</f>
        <v/>
      </c>
      <c r="Z45" s="90" t="str">
        <f>IF(ISNUMBER(MATCH($D45,'[1]Scheduling Worksheet'!$T$1:$T$65536,0)),VLOOKUP($D45,'[1]Scheduling Worksheet'!$T$1:$X$65536,5,FALSE),"")</f>
        <v/>
      </c>
      <c r="AA45" s="31"/>
      <c r="AB45" s="6">
        <f t="shared" si="9"/>
        <v>4</v>
      </c>
      <c r="AC45" s="6">
        <f t="shared" si="10"/>
        <v>4</v>
      </c>
      <c r="AD45" s="35">
        <f t="shared" si="11"/>
        <v>0</v>
      </c>
      <c r="AE45" s="25">
        <f>VLOOKUP($D45,[2]EM!$D$1:$O$65540,5,FALSE)</f>
        <v>0</v>
      </c>
      <c r="AF45" s="25" t="str">
        <f>_xlfn.XLOOKUP(D45,[2]EM!$D:$D,[2]EM!$AK:$AK,"")</f>
        <v>Start out at 5 until she is more comfortable.</v>
      </c>
      <c r="AG45" s="25">
        <f>_xlfn.XLOOKUP(D45,[2]EM!$D:$D,[2]EM!$AN:$AN,"")</f>
        <v>0</v>
      </c>
      <c r="AH45" s="4" t="str">
        <f>VLOOKUP($D45,[2]EM!$D$1:$O$65540,12,FALSE)</f>
        <v>lm65atx@gmail.com</v>
      </c>
      <c r="AI45" s="3"/>
      <c r="AJ45" s="276" t="str">
        <f>_xlfn.XLOOKUP(D45,'[2]EIM check'!$A:$A,'[2]EIM check'!$C:$C,"no info")</f>
        <v>Expected 2025/06/28</v>
      </c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DR45" s="10"/>
    </row>
    <row r="46" spans="1:126" s="11" customFormat="1" ht="20.25" customHeight="1" x14ac:dyDescent="0.2">
      <c r="A46" s="41">
        <f>_xlfn.XLOOKUP(D46,[2]EM!$D:$D,[2]EM!$F:$F,"")</f>
        <v>0</v>
      </c>
      <c r="B46" s="89" t="str">
        <f>VLOOKUP($D46,[2]EM!$D$1:$P$65540,13,FALSE)</f>
        <v>737-270-3403</v>
      </c>
      <c r="C46" s="54" t="str">
        <f>_xlfn.XLOOKUP(D46&amp;"*",[2]EM!$D:$D,[2]EM!$E:$E,"",2)</f>
        <v>9:30, 11:15, any</v>
      </c>
      <c r="D46" s="60" t="s">
        <v>155</v>
      </c>
      <c r="E46" s="65" t="str">
        <f>IF(ISNUMBER(MATCH($D46,'[1]Scheduling Worksheet'!$B$1:$B$65536,0)),VLOOKUP($D46,'[1]Scheduling Worksheet'!$B$1:$W$65536,22,FALSE),"")</f>
        <v/>
      </c>
      <c r="F46" s="67" t="str">
        <f>IF(ISNUMBER(MATCH($D46,'[1]Scheduling Worksheet'!$C$1:$C$65536,0)),VLOOKUP($D46,'[1]Scheduling Worksheet'!$C$1:$X$65536,21,FALSE),"")</f>
        <v>9:30-EM</v>
      </c>
      <c r="G46" s="67" t="str">
        <f>IF(ISNUMBER(MATCH($D46,'[1]Scheduling Worksheet'!$D$1:$D$65536,0)),VLOOKUP($D46,'[1]Scheduling Worksheet'!$D$1:$X$65536,20,FALSE),"")</f>
        <v/>
      </c>
      <c r="H46" s="67" t="str">
        <f>IF(ISNUMBER(MATCH($D46,'[1]Scheduling Worksheet'!$E$1:$E$65536,0)),VLOOKUP($D46,'[1]Scheduling Worksheet'!$E$1:$X$65536,19,FALSE),"")</f>
        <v>9:30-EM</v>
      </c>
      <c r="I46" s="67" t="str">
        <f>IF(ISNUMBER(MATCH($D46,'[1]Scheduling Worksheet'!$F$1:$F$65536,0)),VLOOKUP($D46,'[1]Scheduling Worksheet'!$F$1:$X$65536,19,FALSE),"")</f>
        <v/>
      </c>
      <c r="J46" s="66" t="str">
        <f>IF(ISNUMBER(MATCH($D46,'[1]Scheduling Worksheet'!$G$1:$G$65536,0)),VLOOKUP($D46,'[1]Scheduling Worksheet'!$G$1:$X$65536,17,FALSE),"")</f>
        <v/>
      </c>
      <c r="K46" s="66" t="str">
        <f>IF(ISNUMBER(MATCH($D46,'[1]Scheduling Worksheet'!$H$1:$H$65536,0)),VLOOKUP($D46,'[1]Scheduling Worksheet'!$H$1:$X$65536,16,FALSE),"")</f>
        <v/>
      </c>
      <c r="L46" s="66" t="str">
        <f>IF(ISNUMBER(MATCH($D46,'[1]Scheduling Worksheet'!$I$1:$I$65536,0)),VLOOKUP($D46,'[1]Scheduling Worksheet'!$I$1:$X$65536,15,FALSE),"")</f>
        <v/>
      </c>
      <c r="M46" s="67" t="str">
        <f>IF(ISNUMBER(MATCH($D46,'[1]Scheduling Worksheet'!$J$1:$J$65536,0)),VLOOKUP($D46,'[1]Scheduling Worksheet'!$J$1:$X$65536,14,FALSE),"")</f>
        <v>9:30-EM</v>
      </c>
      <c r="N46" s="69" t="str">
        <f>IF(ISNUMBER(MATCH($D46,'[1]Scheduling Worksheet'!$K$1:$K$65536,0)),VLOOKUP($D46,'[1]Scheduling Worksheet'!$K$1:$X$65536,13,FALSE),"")</f>
        <v/>
      </c>
      <c r="O46" s="36"/>
      <c r="P46"/>
      <c r="Q46"/>
      <c r="R46" s="67" t="str">
        <f>IF(ISNUMBER(MATCH($D46,'[1]Scheduling Worksheet'!L$1:L$65536,0)),VLOOKUP($D46,'[1]Scheduling Worksheet'!$L$1:$X$65536,13,FALSE),"")</f>
        <v/>
      </c>
      <c r="S46" s="67" t="str">
        <f>IF(ISNUMBER(MATCH($D46,'[1]Scheduling Worksheet'!$M$1:$M$65536,0)),VLOOKUP($D46,'[1]Scheduling Worksheet'!$M$1:$X$65536,12,FALSE),"")</f>
        <v>9:30-EM</v>
      </c>
      <c r="T46" s="67" t="str">
        <f>IF(ISNUMBER(MATCH($D46,'[1]Scheduling Worksheet'!$N$1:$N$65536,0)),VLOOKUP($D46,'[1]Scheduling Worksheet'!$N$1:$X$65536,11,FALSE),"")</f>
        <v/>
      </c>
      <c r="U46" s="67" t="str">
        <f>IF(ISNUMBER(MATCH($D46,'[1]Scheduling Worksheet'!$O$1:$O$65536,0)),VLOOKUP($D46,'[1]Scheduling Worksheet'!$O$1:$X$65536,10,FALSE),"")</f>
        <v/>
      </c>
      <c r="V46" s="67" t="str">
        <f>IF(ISNUMBER(MATCH($D46,'[1]Scheduling Worksheet'!$P$1:$P$65536,0)),VLOOKUP($D46,'[1]Scheduling Worksheet'!$P$1:$X$65536,9,FALSE),"")</f>
        <v>9:30-EM</v>
      </c>
      <c r="W46" s="67" t="str">
        <f>IF(ISNUMBER(MATCH($D46,'[1]Scheduling Worksheet'!$Q$1:$Q$65536,0)),VLOOKUP($D46,'[1]Scheduling Worksheet'!$Q$1:$X$65536,8,FALSE),"")</f>
        <v/>
      </c>
      <c r="X46" s="67" t="str">
        <f>IF(ISNUMBER(MATCH($D46,'[1]Scheduling Worksheet'!$R$1:$R$65536,0)),VLOOKUP($D46,'[1]Scheduling Worksheet'!$R$1:$X$65536,7,FALSE),"")</f>
        <v>9:30-EM</v>
      </c>
      <c r="Y46" s="68" t="str">
        <f>IF(ISNUMBER(MATCH($D46,'[1]Scheduling Worksheet'!$S$1:$S$65536,0)),VLOOKUP($D46,'[1]Scheduling Worksheet'!$S$1:$X$65536,6,FALSE),"")</f>
        <v/>
      </c>
      <c r="Z46" s="68" t="str">
        <f>IF(ISNUMBER(MATCH($D46,'[1]Scheduling Worksheet'!$T$1:$T$65536,0)),VLOOKUP($D46,'[1]Scheduling Worksheet'!$T$1:$X$65536,5,FALSE),"")</f>
        <v>9:30-EM</v>
      </c>
      <c r="AA46" s="31"/>
      <c r="AB46" s="6">
        <f t="shared" si="9"/>
        <v>7</v>
      </c>
      <c r="AC46" s="6">
        <f t="shared" si="10"/>
        <v>7</v>
      </c>
      <c r="AD46" s="35">
        <f t="shared" si="11"/>
        <v>0</v>
      </c>
      <c r="AE46" s="25">
        <f>VLOOKUP($D46,[2]EM!$D$1:$O$65540,5,FALSE)</f>
        <v>0</v>
      </c>
      <c r="AF46" s="25" t="str">
        <f>_xlfn.XLOOKUP(D46,[2]EM!$D:$D,[2]EM!$AK:$AK,"")</f>
        <v>Schedule separate from wife, Mariana</v>
      </c>
      <c r="AG46" s="25">
        <f>_xlfn.XLOOKUP(D46,[2]EM!$D:$D,[2]EM!$AN:$AN,"")</f>
        <v>0</v>
      </c>
      <c r="AH46" s="4" t="str">
        <f>VLOOKUP($D46,[2]EM!$D$1:$O$65540,12,FALSE)</f>
        <v>kevinpjohns@gmail.com</v>
      </c>
      <c r="AI46" s="3"/>
      <c r="AJ46" s="3" t="str">
        <f>_xlfn.XLOOKUP(D46,'[2]EIM check'!$A:$A,'[2]EIM check'!$C:$C,"no info")</f>
        <v>no info</v>
      </c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DR46" s="10"/>
      <c r="DS46" s="10"/>
      <c r="DT46" s="10"/>
      <c r="DU46" s="10"/>
      <c r="DV46" s="10"/>
    </row>
    <row r="47" spans="1:126" s="11" customFormat="1" ht="20.25" customHeight="1" x14ac:dyDescent="0.2">
      <c r="A47" s="41">
        <f>_xlfn.XLOOKUP(D47,[2]EM!$D:$D,[2]EM!$F:$F,"")</f>
        <v>0</v>
      </c>
      <c r="B47" s="89" t="str">
        <f>VLOOKUP($D47,[2]EM!$D$1:$P$65540,13,FALSE)</f>
        <v>737-262-0997</v>
      </c>
      <c r="C47" s="54" t="str">
        <f>_xlfn.XLOOKUP(D47&amp;"*",[2]EM!$D:$D,[2]EM!$E:$E,"",2)</f>
        <v>9:30, 11:15, any</v>
      </c>
      <c r="D47" s="60" t="s">
        <v>148</v>
      </c>
      <c r="E47" s="65" t="str">
        <f>IF(ISNUMBER(MATCH($D47,'[1]Scheduling Worksheet'!$B$1:$B$65536,0)),VLOOKUP($D47,'[1]Scheduling Worksheet'!$B$1:$W$65536,22,FALSE),"")</f>
        <v/>
      </c>
      <c r="F47" s="67" t="str">
        <f>IF(ISNUMBER(MATCH($D47,'[1]Scheduling Worksheet'!$C$1:$C$65536,0)),VLOOKUP($D47,'[1]Scheduling Worksheet'!$C$1:$X$65536,21,FALSE),"")</f>
        <v/>
      </c>
      <c r="G47" s="67" t="str">
        <f>IF(ISNUMBER(MATCH($D47,'[1]Scheduling Worksheet'!$D$1:$D$65536,0)),VLOOKUP($D47,'[1]Scheduling Worksheet'!$D$1:$X$65536,20,FALSE),"")</f>
        <v>9:30-EM</v>
      </c>
      <c r="H47" s="67" t="str">
        <f>IF(ISNUMBER(MATCH($D47,'[1]Scheduling Worksheet'!$E$1:$E$65536,0)),VLOOKUP($D47,'[1]Scheduling Worksheet'!$E$1:$X$65536,19,FALSE),"")</f>
        <v/>
      </c>
      <c r="I47" s="67" t="str">
        <f>IF(ISNUMBER(MATCH($D47,'[1]Scheduling Worksheet'!$F$1:$F$65536,0)),VLOOKUP($D47,'[1]Scheduling Worksheet'!$F$1:$X$65536,19,FALSE),"")</f>
        <v>9:30-EM</v>
      </c>
      <c r="J47" s="66" t="str">
        <f>IF(ISNUMBER(MATCH($D47,'[1]Scheduling Worksheet'!$G$1:$G$65536,0)),VLOOKUP($D47,'[1]Scheduling Worksheet'!$G$1:$X$65536,17,FALSE),"")</f>
        <v/>
      </c>
      <c r="K47" s="66" t="str">
        <f>IF(ISNUMBER(MATCH($D47,'[1]Scheduling Worksheet'!$H$1:$H$65536,0)),VLOOKUP($D47,'[1]Scheduling Worksheet'!$H$1:$X$65536,16,FALSE),"")</f>
        <v/>
      </c>
      <c r="L47" s="66" t="str">
        <f>IF(ISNUMBER(MATCH($D47,'[1]Scheduling Worksheet'!$I$1:$I$65536,0)),VLOOKUP($D47,'[1]Scheduling Worksheet'!$I$1:$X$65536,15,FALSE),"")</f>
        <v/>
      </c>
      <c r="M47" s="67" t="str">
        <f>IF(ISNUMBER(MATCH($D47,'[1]Scheduling Worksheet'!$J$1:$J$65536,0)),VLOOKUP($D47,'[1]Scheduling Worksheet'!$J$1:$X$65536,14,FALSE),"")</f>
        <v/>
      </c>
      <c r="N47" s="69" t="str">
        <f>IF(ISNUMBER(MATCH($D47,'[1]Scheduling Worksheet'!$K$1:$K$65536,0)),VLOOKUP($D47,'[1]Scheduling Worksheet'!$K$1:$X$65536,13,FALSE),"")</f>
        <v>9:30-EM</v>
      </c>
      <c r="O47" s="36"/>
      <c r="P47"/>
      <c r="Q47"/>
      <c r="R47" s="67" t="str">
        <f>IF(ISNUMBER(MATCH($D47,'[1]Scheduling Worksheet'!L$1:L$65536,0)),VLOOKUP($D47,'[1]Scheduling Worksheet'!$L$1:$X$65536,13,FALSE),"")</f>
        <v/>
      </c>
      <c r="S47" s="67" t="str">
        <f>IF(ISNUMBER(MATCH($D47,'[1]Scheduling Worksheet'!$M$1:$M$65536,0)),VLOOKUP($D47,'[1]Scheduling Worksheet'!$M$1:$X$65536,12,FALSE),"")</f>
        <v/>
      </c>
      <c r="T47" s="67" t="str">
        <f>IF(ISNUMBER(MATCH($D47,'[1]Scheduling Worksheet'!$N$1:$N$65536,0)),VLOOKUP($D47,'[1]Scheduling Worksheet'!$N$1:$X$65536,11,FALSE),"")</f>
        <v>9:30-EM</v>
      </c>
      <c r="U47" s="67" t="str">
        <f>IF(ISNUMBER(MATCH($D47,'[1]Scheduling Worksheet'!$O$1:$O$65536,0)),VLOOKUP($D47,'[1]Scheduling Worksheet'!$O$1:$X$65536,10,FALSE),"")</f>
        <v/>
      </c>
      <c r="V47" s="67" t="str">
        <f>IF(ISNUMBER(MATCH($D47,'[1]Scheduling Worksheet'!$P$1:$P$65536,0)),VLOOKUP($D47,'[1]Scheduling Worksheet'!$P$1:$X$65536,9,FALSE),"")</f>
        <v/>
      </c>
      <c r="W47" s="67" t="str">
        <f>IF(ISNUMBER(MATCH($D47,'[1]Scheduling Worksheet'!$Q$1:$Q$65536,0)),VLOOKUP($D47,'[1]Scheduling Worksheet'!$Q$1:$X$65536,8,FALSE),"")</f>
        <v>9:30-EM</v>
      </c>
      <c r="X47" s="67" t="str">
        <f>IF(ISNUMBER(MATCH($D47,'[1]Scheduling Worksheet'!$R$1:$R$65536,0)),VLOOKUP($D47,'[1]Scheduling Worksheet'!$R$1:$X$65536,7,FALSE),"")</f>
        <v/>
      </c>
      <c r="Y47" s="68" t="str">
        <f>IF(ISNUMBER(MATCH($D47,'[1]Scheduling Worksheet'!$S$1:$S$65536,0)),VLOOKUP($D47,'[1]Scheduling Worksheet'!$S$1:$X$65536,6,FALSE),"")</f>
        <v>9:30-EM</v>
      </c>
      <c r="Z47" s="68" t="str">
        <f>IF(ISNUMBER(MATCH($D47,'[1]Scheduling Worksheet'!$T$1:$T$65536,0)),VLOOKUP($D47,'[1]Scheduling Worksheet'!$T$1:$X$65536,5,FALSE),"")</f>
        <v/>
      </c>
      <c r="AA47" s="31"/>
      <c r="AB47" s="6">
        <f t="shared" si="9"/>
        <v>6</v>
      </c>
      <c r="AC47" s="6">
        <f t="shared" si="10"/>
        <v>6</v>
      </c>
      <c r="AD47" s="35">
        <f t="shared" si="11"/>
        <v>0</v>
      </c>
      <c r="AE47" s="25">
        <f>VLOOKUP($D47,[2]EM!$D$1:$O$65540,5,FALSE)</f>
        <v>0</v>
      </c>
      <c r="AF47" s="25" t="str">
        <f>_xlfn.XLOOKUP(D47,[2]EM!$D:$D,[2]EM!$AK:$AK,"")</f>
        <v>Schedule separate from husband, Kevin</v>
      </c>
      <c r="AG47" s="25">
        <f>_xlfn.XLOOKUP(D47,[2]EM!$D:$D,[2]EM!$AN:$AN,"")</f>
        <v>0</v>
      </c>
      <c r="AH47" s="4" t="str">
        <f>VLOOKUP($D47,[2]EM!$D$1:$O$65540,12,FALSE)</f>
        <v>maarys@icloud.com</v>
      </c>
      <c r="AI47" s="3"/>
      <c r="AJ47" s="3" t="str">
        <f>_xlfn.XLOOKUP(D47,'[2]EIM check'!$A:$A,'[2]EIM check'!$C:$C,"no info")</f>
        <v>no info</v>
      </c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DR47" s="10"/>
      <c r="DS47" s="10"/>
      <c r="DT47" s="10"/>
      <c r="DU47" s="10"/>
      <c r="DV47" s="10"/>
    </row>
    <row r="48" spans="1:126" s="11" customFormat="1" ht="20.25" customHeight="1" x14ac:dyDescent="0.2">
      <c r="A48" s="41">
        <f>_xlfn.XLOOKUP(D48,[2]EM!$D:$D,[2]EM!$F:$F,"")</f>
        <v>0</v>
      </c>
      <c r="B48" s="89" t="str">
        <f>VLOOKUP($D48,[2]EM!$D$1:$P$65540,13,FALSE)</f>
        <v>214-542-0308</v>
      </c>
      <c r="C48" s="54" t="str">
        <f>_xlfn.XLOOKUP(D48&amp;"*",[2]EM!$D:$D,[2]EM!$E:$E,"",2)</f>
        <v>9:30, any</v>
      </c>
      <c r="D48" s="60" t="s">
        <v>151</v>
      </c>
      <c r="E48" s="65" t="str">
        <f>IF(ISNUMBER(MATCH($D48,'[1]Scheduling Worksheet'!$B$1:$B$65536,0)),VLOOKUP($D48,'[1]Scheduling Worksheet'!$B$1:$W$65536,22,FALSE),"")</f>
        <v/>
      </c>
      <c r="F48" s="67" t="str">
        <f>IF(ISNUMBER(MATCH($D48,'[1]Scheduling Worksheet'!$C$1:$C$65536,0)),VLOOKUP($D48,'[1]Scheduling Worksheet'!$C$1:$X$65536,21,FALSE),"")</f>
        <v>11:15-EM</v>
      </c>
      <c r="G48" s="67" t="str">
        <f>IF(ISNUMBER(MATCH($D48,'[1]Scheduling Worksheet'!$D$1:$D$65536,0)),VLOOKUP($D48,'[1]Scheduling Worksheet'!$D$1:$X$65536,20,FALSE),"")</f>
        <v/>
      </c>
      <c r="H48" s="67" t="str">
        <f>IF(ISNUMBER(MATCH($D48,'[1]Scheduling Worksheet'!$E$1:$E$65536,0)),VLOOKUP($D48,'[1]Scheduling Worksheet'!$E$1:$X$65536,19,FALSE),"")</f>
        <v>Vg-EM</v>
      </c>
      <c r="I48" s="66" t="str">
        <f>IF(ISNUMBER(MATCH($D48,'[1]Scheduling Worksheet'!$F$1:$F$65536,0)),VLOOKUP($D48,'[1]Scheduling Worksheet'!$F$1:$X$65536,19,FALSE),"")</f>
        <v/>
      </c>
      <c r="J48" s="67" t="str">
        <f>IF(ISNUMBER(MATCH($D48,'[1]Scheduling Worksheet'!$G$1:$G$65536,0)),VLOOKUP($D48,'[1]Scheduling Worksheet'!$G$1:$X$65536,17,FALSE),"")</f>
        <v>9:30-EM</v>
      </c>
      <c r="K48" s="67" t="str">
        <f>IF(ISNUMBER(MATCH($D48,'[1]Scheduling Worksheet'!$H$1:$H$65536,0)),VLOOKUP($D48,'[1]Scheduling Worksheet'!$H$1:$X$65536,16,FALSE),"")</f>
        <v/>
      </c>
      <c r="L48" s="67" t="str">
        <f>IF(ISNUMBER(MATCH($D48,'[1]Scheduling Worksheet'!$I$1:$I$65536,0)),VLOOKUP($D48,'[1]Scheduling Worksheet'!$I$1:$X$65536,15,FALSE),"")</f>
        <v>11:15-EM</v>
      </c>
      <c r="M48" s="67" t="str">
        <f>IF(ISNUMBER(MATCH($D48,'[1]Scheduling Worksheet'!$J$1:$J$65536,0)),VLOOKUP($D48,'[1]Scheduling Worksheet'!$J$1:$X$65536,14,FALSE),"")</f>
        <v/>
      </c>
      <c r="N48" s="69" t="str">
        <f>IF(ISNUMBER(MATCH($D48,'[1]Scheduling Worksheet'!$K$1:$K$65536,0)),VLOOKUP($D48,'[1]Scheduling Worksheet'!$K$1:$X$65536,13,FALSE),"")</f>
        <v>11:15-EM</v>
      </c>
      <c r="O48" s="36"/>
      <c r="P48"/>
      <c r="Q48"/>
      <c r="R48" s="67" t="str">
        <f>IF(ISNUMBER(MATCH($D48,'[1]Scheduling Worksheet'!L$1:L$65536,0)),VLOOKUP($D48,'[1]Scheduling Worksheet'!$L$1:$X$65536,13,FALSE),"")</f>
        <v/>
      </c>
      <c r="S48" s="67" t="str">
        <f>IF(ISNUMBER(MATCH($D48,'[1]Scheduling Worksheet'!$M$1:$M$65536,0)),VLOOKUP($D48,'[1]Scheduling Worksheet'!$M$1:$X$65536,12,FALSE),"")</f>
        <v>Vg-EM</v>
      </c>
      <c r="T48" s="67" t="str">
        <f>IF(ISNUMBER(MATCH($D48,'[1]Scheduling Worksheet'!$N$1:$N$65536,0)),VLOOKUP($D48,'[1]Scheduling Worksheet'!$N$1:$X$65536,11,FALSE),"")</f>
        <v/>
      </c>
      <c r="U48" s="67" t="str">
        <f>IF(ISNUMBER(MATCH($D48,'[1]Scheduling Worksheet'!$O$1:$O$65536,0)),VLOOKUP($D48,'[1]Scheduling Worksheet'!$O$1:$X$65536,10,FALSE),"")</f>
        <v/>
      </c>
      <c r="V48" s="67" t="str">
        <f>IF(ISNUMBER(MATCH($D48,'[1]Scheduling Worksheet'!$P$1:$P$65536,0)),VLOOKUP($D48,'[1]Scheduling Worksheet'!$P$1:$X$65536,9,FALSE),"")</f>
        <v>9:30-EM</v>
      </c>
      <c r="W48" s="67" t="str">
        <f>IF(ISNUMBER(MATCH($D48,'[1]Scheduling Worksheet'!$Q$1:$Q$65536,0)),VLOOKUP($D48,'[1]Scheduling Worksheet'!$Q$1:$X$65536,8,FALSE),"")</f>
        <v/>
      </c>
      <c r="X48" s="67" t="str">
        <f>IF(ISNUMBER(MATCH($D48,'[1]Scheduling Worksheet'!$R$1:$R$65536,0)),VLOOKUP($D48,'[1]Scheduling Worksheet'!$R$1:$X$65536,7,FALSE),"")</f>
        <v>11:15-EM</v>
      </c>
      <c r="Y48" s="68" t="str">
        <f>IF(ISNUMBER(MATCH($D48,'[1]Scheduling Worksheet'!$S$1:$S$65536,0)),VLOOKUP($D48,'[1]Scheduling Worksheet'!$S$1:$X$65536,6,FALSE),"")</f>
        <v/>
      </c>
      <c r="Z48" s="68" t="str">
        <f>IF(ISNUMBER(MATCH($D48,'[1]Scheduling Worksheet'!$T$1:$T$65536,0)),VLOOKUP($D48,'[1]Scheduling Worksheet'!$T$1:$X$65536,5,FALSE),"")</f>
        <v>9:30-EM</v>
      </c>
      <c r="AA48" s="30"/>
      <c r="AB48" s="6">
        <f>COUNTIF($E48:$Z48,"*-EM*")+COUNTIF($E48:$Z48,"*-CUP*")</f>
        <v>9</v>
      </c>
      <c r="AC48" s="6">
        <f>COUNTIF($E48:$Z48,"*-EM*")+COUNTIF($E48:$Z48,"*-CUP*")+COUNTIF($E48:$Z48,"*-Lector*")</f>
        <v>9</v>
      </c>
      <c r="AD48" s="35">
        <f>COUNTIF($E48:$Z48,"*-Lector")</f>
        <v>0</v>
      </c>
      <c r="AE48" s="25">
        <f>VLOOKUP($D48,[2]EM!$D$1:$O$65540,5,FALSE)</f>
        <v>0</v>
      </c>
      <c r="AF48" s="25">
        <f>_xlfn.XLOOKUP(D48,[2]EM!$D:$D,[2]EM!$AK:$AK,"")</f>
        <v>0</v>
      </c>
      <c r="AG48" s="25">
        <f>_xlfn.XLOOKUP(D48,[2]EM!$D:$D,[2]EM!$AN:$AN,"")</f>
        <v>0</v>
      </c>
      <c r="AH48" s="4" t="str">
        <f>VLOOKUP($D48,[2]EM!$D$1:$O$65540,12,FALSE)</f>
        <v>lindahafe@gmail.com</v>
      </c>
      <c r="AI48" s="3"/>
      <c r="AJ48" s="3" t="str">
        <f>_xlfn.XLOOKUP(D48,'[2]EIM check'!$A:$A,'[2]EIM check'!$C:$C,"no info")</f>
        <v>no info</v>
      </c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DR48" s="10"/>
      <c r="DS48" s="10"/>
      <c r="DT48" s="10"/>
      <c r="DU48" s="10"/>
      <c r="DV48" s="10"/>
    </row>
    <row r="49" spans="1:126" s="147" customFormat="1" ht="20.25" customHeight="1" x14ac:dyDescent="0.2">
      <c r="A49" s="132"/>
      <c r="B49" s="148"/>
      <c r="C49" s="149"/>
      <c r="D49" s="154"/>
      <c r="E49" s="151"/>
      <c r="F49" s="152"/>
      <c r="G49" s="152"/>
      <c r="H49" s="152"/>
      <c r="I49" s="152"/>
      <c r="J49" s="152"/>
      <c r="K49" s="152"/>
      <c r="L49" s="152"/>
      <c r="M49" s="152"/>
      <c r="N49" s="155"/>
      <c r="O49" s="138"/>
      <c r="P49" s="139"/>
      <c r="Q49" s="139"/>
      <c r="R49" s="152"/>
      <c r="S49" s="152"/>
      <c r="T49" s="152"/>
      <c r="U49" s="152"/>
      <c r="V49" s="152"/>
      <c r="W49" s="152"/>
      <c r="X49" s="152"/>
      <c r="Y49" s="155"/>
      <c r="Z49" s="155"/>
      <c r="AA49" s="142"/>
      <c r="AB49" s="143"/>
      <c r="AC49" s="143"/>
      <c r="AD49" s="144"/>
      <c r="AE49" s="48"/>
      <c r="AF49" s="48"/>
      <c r="AG49" s="48"/>
      <c r="AH49" s="145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  <c r="CH49" s="146"/>
      <c r="CI49" s="146"/>
      <c r="CJ49" s="146"/>
      <c r="CK49" s="146"/>
      <c r="CL49" s="146"/>
      <c r="CM49" s="146"/>
      <c r="CN49" s="146"/>
      <c r="CO49" s="146"/>
      <c r="CP49" s="146"/>
      <c r="CQ49" s="146"/>
      <c r="CR49" s="146"/>
      <c r="CS49" s="146"/>
      <c r="CT49" s="146"/>
      <c r="CU49" s="146"/>
      <c r="CV49" s="146"/>
      <c r="CW49" s="146"/>
      <c r="CX49" s="146"/>
      <c r="CY49" s="146"/>
      <c r="CZ49" s="146"/>
      <c r="DA49" s="146"/>
      <c r="DB49" s="146"/>
      <c r="DC49" s="146"/>
      <c r="DD49" s="146"/>
      <c r="DE49" s="146"/>
      <c r="DF49" s="146"/>
      <c r="DG49" s="146"/>
      <c r="DH49" s="146"/>
      <c r="DI49" s="146"/>
      <c r="DJ49" s="146"/>
      <c r="DK49" s="146"/>
      <c r="DL49" s="146"/>
      <c r="DM49" s="146"/>
      <c r="DN49" s="146"/>
      <c r="DO49" s="146"/>
      <c r="DP49" s="146"/>
      <c r="DQ49" s="146"/>
      <c r="DR49" s="146"/>
      <c r="DS49" s="146"/>
      <c r="DT49" s="146"/>
      <c r="DU49" s="146"/>
      <c r="DV49" s="146"/>
    </row>
    <row r="50" spans="1:126" s="5" customFormat="1" ht="20.25" customHeight="1" x14ac:dyDescent="0.2">
      <c r="A50" s="41">
        <f>_xlfn.XLOOKUP(D50,[2]EM!$D:$D,[2]EM!$F:$F,"")</f>
        <v>0</v>
      </c>
      <c r="B50" s="52" t="str">
        <f>VLOOKUP($D50,[2]EM!$D$1:$P$65540,13,FALSE)</f>
        <v>512-921-1116</v>
      </c>
      <c r="C50" s="54" t="str">
        <f>_xlfn.XLOOKUP(D50&amp;"*",[2]EM!$D:$D,[2]EM!$E:$E,"",2)</f>
        <v>5,</v>
      </c>
      <c r="D50" s="53" t="s">
        <v>97</v>
      </c>
      <c r="E50" s="65" t="str">
        <f>IF(ISNUMBER(MATCH($D50,'[1]Scheduling Worksheet'!$B$1:$B$65536,0)),VLOOKUP($D50,'[1]Scheduling Worksheet'!$B$1:$W$65536,22,FALSE),"")</f>
        <v>5:00-EM</v>
      </c>
      <c r="F50" s="67" t="str">
        <f>IF(ISNUMBER(MATCH($D50,'[1]Scheduling Worksheet'!$C$1:$C$65536,0)),VLOOKUP($D50,'[1]Scheduling Worksheet'!$C$1:$X$65536,21,FALSE),"")</f>
        <v/>
      </c>
      <c r="G50" s="67" t="str">
        <f>IF(ISNUMBER(MATCH($D50,'[1]Scheduling Worksheet'!$D$1:$D$65536,0)),VLOOKUP($D50,'[1]Scheduling Worksheet'!$D$1:$X$65536,20,FALSE),"")</f>
        <v>5:00-EM</v>
      </c>
      <c r="H50" s="67" t="str">
        <f>IF(ISNUMBER(MATCH($D50,'[1]Scheduling Worksheet'!$E$1:$E$65536,0)),VLOOKUP($D50,'[1]Scheduling Worksheet'!$E$1:$X$65536,19,FALSE),"")</f>
        <v/>
      </c>
      <c r="I50" s="67" t="str">
        <f>IF(ISNUMBER(MATCH($D50,'[1]Scheduling Worksheet'!$F$1:$F$65536,0)),VLOOKUP($D50,'[1]Scheduling Worksheet'!$F$1:$X$65536,19,FALSE),"")</f>
        <v/>
      </c>
      <c r="J50" s="67" t="str">
        <f>IF(ISNUMBER(MATCH($D50,'[1]Scheduling Worksheet'!$G$1:$G$65536,0)),VLOOKUP($D50,'[1]Scheduling Worksheet'!$G$1:$X$65536,17,FALSE),"")</f>
        <v>5:00-EM</v>
      </c>
      <c r="K50" s="67" t="str">
        <f>IF(ISNUMBER(MATCH($D50,'[1]Scheduling Worksheet'!$H$1:$H$65536,0)),VLOOKUP($D50,'[1]Scheduling Worksheet'!$H$1:$X$65536,16,FALSE),"")</f>
        <v/>
      </c>
      <c r="L50" s="67" t="str">
        <f>IF(ISNUMBER(MATCH($D50,'[1]Scheduling Worksheet'!$I$1:$I$65536,0)),VLOOKUP($D50,'[1]Scheduling Worksheet'!$I$1:$X$65536,15,FALSE),"")</f>
        <v/>
      </c>
      <c r="M50" s="67" t="str">
        <f>IF(ISNUMBER(MATCH($D50,'[1]Scheduling Worksheet'!$J$1:$J$65536,0)),VLOOKUP($D50,'[1]Scheduling Worksheet'!$J$1:$X$65536,14,FALSE),"")</f>
        <v>5:00-EM</v>
      </c>
      <c r="N50" s="68" t="str">
        <f>IF(ISNUMBER(MATCH($D50,'[1]Scheduling Worksheet'!$K$1:$K$65536,0)),VLOOKUP($D50,'[1]Scheduling Worksheet'!$K$1:$X$65536,13,FALSE),"")</f>
        <v/>
      </c>
      <c r="O50" s="36"/>
      <c r="P50"/>
      <c r="Q50"/>
      <c r="R50" s="67" t="str">
        <f>IF(ISNUMBER(MATCH($D50,'[1]Scheduling Worksheet'!L$1:L$65536,0)),VLOOKUP($D50,'[1]Scheduling Worksheet'!$L$1:$X$65536,13,FALSE),"")</f>
        <v>5:00-EM</v>
      </c>
      <c r="S50" s="67" t="str">
        <f>IF(ISNUMBER(MATCH($D50,'[1]Scheduling Worksheet'!$M$1:$M$65536,0)),VLOOKUP($D50,'[1]Scheduling Worksheet'!$M$1:$X$65536,12,FALSE),"")</f>
        <v/>
      </c>
      <c r="T50" s="67" t="str">
        <f>IF(ISNUMBER(MATCH($D50,'[1]Scheduling Worksheet'!$N$1:$N$65536,0)),VLOOKUP($D50,'[1]Scheduling Worksheet'!$N$1:$X$65536,11,FALSE),"")</f>
        <v>5:00-EM</v>
      </c>
      <c r="U50" s="67" t="str">
        <f>IF(ISNUMBER(MATCH($D50,'[1]Scheduling Worksheet'!$O$1:$O$65536,0)),VLOOKUP($D50,'[1]Scheduling Worksheet'!$O$1:$X$65536,10,FALSE),"")</f>
        <v/>
      </c>
      <c r="V50" s="67" t="str">
        <f>IF(ISNUMBER(MATCH($D50,'[1]Scheduling Worksheet'!$P$1:$P$65536,0)),VLOOKUP($D50,'[1]Scheduling Worksheet'!$P$1:$X$65536,9,FALSE),"")</f>
        <v>5:00-EM</v>
      </c>
      <c r="W50" s="67" t="str">
        <f>IF(ISNUMBER(MATCH($D50,'[1]Scheduling Worksheet'!$Q$1:$Q$65536,0)),VLOOKUP($D50,'[1]Scheduling Worksheet'!$Q$1:$X$65536,8,FALSE),"")</f>
        <v/>
      </c>
      <c r="X50" s="67" t="str">
        <f>IF(ISNUMBER(MATCH($D50,'[1]Scheduling Worksheet'!$R$1:$R$65536,0)),VLOOKUP($D50,'[1]Scheduling Worksheet'!$R$1:$X$65536,7,FALSE),"")</f>
        <v>5:00-EM</v>
      </c>
      <c r="Y50" s="68" t="str">
        <f>IF(ISNUMBER(MATCH($D50,'[1]Scheduling Worksheet'!$S$1:$S$65536,0)),VLOOKUP($D50,'[1]Scheduling Worksheet'!$S$1:$X$65536,6,FALSE),"")</f>
        <v/>
      </c>
      <c r="Z50" s="68" t="str">
        <f>IF(ISNUMBER(MATCH($D50,'[1]Scheduling Worksheet'!$T$1:$T$65536,0)),VLOOKUP($D50,'[1]Scheduling Worksheet'!$T$1:$X$65536,5,FALSE),"")</f>
        <v>5:00-EM</v>
      </c>
      <c r="AA50" s="30"/>
      <c r="AB50" s="6">
        <f t="shared" si="9"/>
        <v>9</v>
      </c>
      <c r="AC50" s="6">
        <f t="shared" si="10"/>
        <v>9</v>
      </c>
      <c r="AD50" s="35">
        <f t="shared" si="11"/>
        <v>0</v>
      </c>
      <c r="AE50" s="25">
        <f>VLOOKUP($D50,[2]EM!$D$1:$O$65540,5,FALSE)</f>
        <v>0</v>
      </c>
      <c r="AF50" s="25">
        <f>_xlfn.XLOOKUP(D50,[2]EM!$D:$D,[2]EM!$AK:$AK,"")</f>
        <v>0</v>
      </c>
      <c r="AG50" s="25">
        <f>_xlfn.XLOOKUP(D50,[2]EM!$D:$D,[2]EM!$AN:$AN,"")</f>
        <v>0</v>
      </c>
      <c r="AH50" s="4" t="str">
        <f>VLOOKUP($D50,[2]EM!$D$1:$O$65540,12,FALSE)</f>
        <v>katieanncongdon@gmail.com</v>
      </c>
      <c r="AI50" s="3"/>
      <c r="AJ50" s="3" t="str">
        <f>_xlfn.XLOOKUP(D50,'[2]EIM check'!$A:$A,'[2]EIM check'!$C:$C,"no info")</f>
        <v>Expires 2027/09</v>
      </c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S50" s="3"/>
      <c r="DT50" s="3"/>
      <c r="DU50" s="3"/>
      <c r="DV50" s="3"/>
    </row>
    <row r="51" spans="1:126" s="5" customFormat="1" ht="20.25" customHeight="1" x14ac:dyDescent="0.2">
      <c r="A51" s="41">
        <f>_xlfn.XLOOKUP(D51,[2]EM!$D:$D,[2]EM!$F:$F,"")</f>
        <v>0</v>
      </c>
      <c r="B51" s="89" t="str">
        <f>VLOOKUP($D51,[2]EM!$D$1:$P$65540,13,FALSE)</f>
        <v>512-771-9307</v>
      </c>
      <c r="C51" s="54" t="str">
        <f>_xlfn.XLOOKUP(D51&amp;"*",[2]EM!$D:$D,[2]EM!$E:$E,"",2)</f>
        <v>5,</v>
      </c>
      <c r="D51" s="53" t="s">
        <v>91</v>
      </c>
      <c r="E51" s="65" t="str">
        <f>IF(ISNUMBER(MATCH($D51,'[1]Scheduling Worksheet'!$B$1:$B$65536,0)),VLOOKUP($D51,'[1]Scheduling Worksheet'!$B$1:$W$65536,22,FALSE),"")</f>
        <v/>
      </c>
      <c r="F51" s="66" t="str">
        <f>IF(ISNUMBER(MATCH($D51,'[1]Scheduling Worksheet'!$C$1:$C$65536,0)),VLOOKUP($D51,'[1]Scheduling Worksheet'!$C$1:$X$65536,21,FALSE),"")</f>
        <v/>
      </c>
      <c r="G51" s="67" t="str">
        <f>IF(ISNUMBER(MATCH($D51,'[1]Scheduling Worksheet'!$D$1:$D$65536,0)),VLOOKUP($D51,'[1]Scheduling Worksheet'!$D$1:$X$65536,20,FALSE),"")</f>
        <v>5:00-EM</v>
      </c>
      <c r="H51" s="67" t="str">
        <f>IF(ISNUMBER(MATCH($D51,'[1]Scheduling Worksheet'!$E$1:$E$65536,0)),VLOOKUP($D51,'[1]Scheduling Worksheet'!$E$1:$X$65536,19,FALSE),"")</f>
        <v/>
      </c>
      <c r="I51" s="67" t="str">
        <f>IF(ISNUMBER(MATCH($D51,'[1]Scheduling Worksheet'!$F$1:$F$65536,0)),VLOOKUP($D51,'[1]Scheduling Worksheet'!$F$1:$X$65536,19,FALSE),"")</f>
        <v>5:00-EM</v>
      </c>
      <c r="J51" s="66" t="str">
        <f>IF(ISNUMBER(MATCH($D51,'[1]Scheduling Worksheet'!$G$1:$G$65536,0)),VLOOKUP($D51,'[1]Scheduling Worksheet'!$G$1:$X$65536,17,FALSE),"")</f>
        <v/>
      </c>
      <c r="K51" s="67" t="str">
        <f>IF(ISNUMBER(MATCH($D51,'[1]Scheduling Worksheet'!$H$1:$H$65536,0)),VLOOKUP($D51,'[1]Scheduling Worksheet'!$H$1:$X$65536,16,FALSE),"")</f>
        <v>5:00-EM</v>
      </c>
      <c r="L51" s="67" t="str">
        <f>IF(ISNUMBER(MATCH($D51,'[1]Scheduling Worksheet'!$I$1:$I$65536,0)),VLOOKUP($D51,'[1]Scheduling Worksheet'!$I$1:$X$65536,15,FALSE),"")</f>
        <v/>
      </c>
      <c r="M51" s="67" t="str">
        <f>IF(ISNUMBER(MATCH($D51,'[1]Scheduling Worksheet'!$J$1:$J$65536,0)),VLOOKUP($D51,'[1]Scheduling Worksheet'!$J$1:$X$65536,14,FALSE),"")</f>
        <v>5:00-EM</v>
      </c>
      <c r="N51" s="90" t="str">
        <f>IF(ISNUMBER(MATCH($D51,'[1]Scheduling Worksheet'!$K$1:$K$65536,0)),VLOOKUP($D51,'[1]Scheduling Worksheet'!$K$1:$X$65536,13,FALSE),"")</f>
        <v/>
      </c>
      <c r="O51" s="36"/>
      <c r="P51"/>
      <c r="Q51"/>
      <c r="R51" s="67" t="str">
        <f>IF(ISNUMBER(MATCH($D51,'[1]Scheduling Worksheet'!L$1:L$65536,0)),VLOOKUP($D51,'[1]Scheduling Worksheet'!$L$1:$X$65536,13,FALSE),"")</f>
        <v>5:00-EM</v>
      </c>
      <c r="S51" s="66" t="str">
        <f>IF(ISNUMBER(MATCH($D51,'[1]Scheduling Worksheet'!$M$1:$M$65536,0)),VLOOKUP($D51,'[1]Scheduling Worksheet'!$M$1:$X$65536,12,FALSE),"")</f>
        <v/>
      </c>
      <c r="T51" s="67" t="str">
        <f>IF(ISNUMBER(MATCH($D51,'[1]Scheduling Worksheet'!$N$1:$N$65536,0)),VLOOKUP($D51,'[1]Scheduling Worksheet'!$N$1:$X$65536,11,FALSE),"")</f>
        <v>5:00-EM</v>
      </c>
      <c r="U51" s="67" t="str">
        <f>IF(ISNUMBER(MATCH($D51,'[1]Scheduling Worksheet'!$O$1:$O$65536,0)),VLOOKUP($D51,'[1]Scheduling Worksheet'!$O$1:$X$65536,10,FALSE),"")</f>
        <v/>
      </c>
      <c r="V51" s="66" t="str">
        <f>IF(ISNUMBER(MATCH($D51,'[1]Scheduling Worksheet'!$P$1:$P$65536,0)),VLOOKUP($D51,'[1]Scheduling Worksheet'!$P$1:$X$65536,9,FALSE),"")</f>
        <v/>
      </c>
      <c r="W51" s="67" t="str">
        <f>IF(ISNUMBER(MATCH($D51,'[1]Scheduling Worksheet'!$Q$1:$Q$65536,0)),VLOOKUP($D51,'[1]Scheduling Worksheet'!$Q$1:$X$65536,8,FALSE),"")</f>
        <v>5:00-EM</v>
      </c>
      <c r="X51" s="67" t="str">
        <f>IF(ISNUMBER(MATCH($D51,'[1]Scheduling Worksheet'!$R$1:$R$65536,0)),VLOOKUP($D51,'[1]Scheduling Worksheet'!$R$1:$X$65536,7,FALSE),"")</f>
        <v/>
      </c>
      <c r="Y51" s="68" t="str">
        <f>IF(ISNUMBER(MATCH($D51,'[1]Scheduling Worksheet'!$S$1:$S$65536,0)),VLOOKUP($D51,'[1]Scheduling Worksheet'!$S$1:$X$65536,6,FALSE),"")</f>
        <v>5:00-EM</v>
      </c>
      <c r="Z51" s="90" t="str">
        <f>IF(ISNUMBER(MATCH($D51,'[1]Scheduling Worksheet'!$T$1:$T$65536,0)),VLOOKUP($D51,'[1]Scheduling Worksheet'!$T$1:$X$65536,5,FALSE),"")</f>
        <v/>
      </c>
      <c r="AA51" s="30"/>
      <c r="AB51" s="6">
        <f t="shared" si="9"/>
        <v>8</v>
      </c>
      <c r="AC51" s="6">
        <f t="shared" si="10"/>
        <v>8</v>
      </c>
      <c r="AD51" s="35">
        <f t="shared" si="11"/>
        <v>0</v>
      </c>
      <c r="AE51" s="25">
        <f>VLOOKUP($D51,[2]EM!$D$1:$O$65540,5,FALSE)</f>
        <v>0</v>
      </c>
      <c r="AF51" s="25">
        <f>_xlfn.XLOOKUP(D51,[2]EM!$D:$D,[2]EM!$AK:$AK,"")</f>
        <v>0</v>
      </c>
      <c r="AG51" s="25">
        <f>_xlfn.XLOOKUP(D51,[2]EM!$D:$D,[2]EM!$AN:$AN,"")</f>
        <v>0</v>
      </c>
      <c r="AH51" s="4" t="str">
        <f>VLOOKUP($D51,[2]EM!$D$1:$O$65540,12,FALSE)</f>
        <v>chezdewitt@gmail.com</v>
      </c>
      <c r="AI51" s="3"/>
      <c r="AJ51" s="3" t="str">
        <f>_xlfn.XLOOKUP(D51,'[2]EIM check'!$A:$A,'[2]EIM check'!$C:$C,"no info")</f>
        <v>Expires 2026/03</v>
      </c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</row>
    <row r="52" spans="1:126" s="5" customFormat="1" ht="20.25" customHeight="1" x14ac:dyDescent="0.2">
      <c r="A52" s="41">
        <f>_xlfn.XLOOKUP(D52,[2]EM!$D:$D,[2]EM!$F:$F,"")</f>
        <v>0</v>
      </c>
      <c r="B52" s="52" t="str">
        <f>VLOOKUP($D52,[2]EM!$D$1:$P$65540,13,FALSE)</f>
        <v>832-527-2793</v>
      </c>
      <c r="C52" s="54" t="str">
        <f>_xlfn.XLOOKUP(D52&amp;"*",[2]EM!$D:$D,[2]EM!$E:$E,"",2)</f>
        <v>5,</v>
      </c>
      <c r="D52" s="55" t="s">
        <v>139</v>
      </c>
      <c r="E52" s="65" t="str">
        <f>IF(ISNUMBER(MATCH($D52,'[1]Scheduling Worksheet'!$B$1:$B$65536,0)),VLOOKUP($D52,'[1]Scheduling Worksheet'!$B$1:$W$65536,22,FALSE),"")</f>
        <v/>
      </c>
      <c r="F52" s="67" t="str">
        <f>IF(ISNUMBER(MATCH($D52,'[1]Scheduling Worksheet'!$C$1:$C$65536,0)),VLOOKUP($D52,'[1]Scheduling Worksheet'!$C$1:$X$65536,21,FALSE),"")</f>
        <v>5:00-EM</v>
      </c>
      <c r="G52" s="67" t="str">
        <f>IF(ISNUMBER(MATCH($D52,'[1]Scheduling Worksheet'!$D$1:$D$65536,0)),VLOOKUP($D52,'[1]Scheduling Worksheet'!$D$1:$X$65536,20,FALSE),"")</f>
        <v/>
      </c>
      <c r="H52" s="67" t="str">
        <f>IF(ISNUMBER(MATCH($D52,'[1]Scheduling Worksheet'!$E$1:$E$65536,0)),VLOOKUP($D52,'[1]Scheduling Worksheet'!$E$1:$X$65536,19,FALSE),"")</f>
        <v>5:00-EM</v>
      </c>
      <c r="I52" s="67" t="str">
        <f>IF(ISNUMBER(MATCH($D52,'[1]Scheduling Worksheet'!$F$1:$F$65536,0)),VLOOKUP($D52,'[1]Scheduling Worksheet'!$F$1:$X$65536,19,FALSE),"")</f>
        <v/>
      </c>
      <c r="J52" s="67" t="str">
        <f>IF(ISNUMBER(MATCH($D52,'[1]Scheduling Worksheet'!$G$1:$G$65536,0)),VLOOKUP($D52,'[1]Scheduling Worksheet'!$G$1:$X$65536,17,FALSE),"")</f>
        <v>5:00-EM</v>
      </c>
      <c r="K52" s="67" t="str">
        <f>IF(ISNUMBER(MATCH($D52,'[1]Scheduling Worksheet'!$H$1:$H$65536,0)),VLOOKUP($D52,'[1]Scheduling Worksheet'!$H$1:$X$65536,16,FALSE),"")</f>
        <v/>
      </c>
      <c r="L52" s="67" t="str">
        <f>IF(ISNUMBER(MATCH($D52,'[1]Scheduling Worksheet'!$I$1:$I$65536,0)),VLOOKUP($D52,'[1]Scheduling Worksheet'!$I$1:$X$65536,15,FALSE),"")</f>
        <v>5:00-EM</v>
      </c>
      <c r="M52" s="67" t="str">
        <f>IF(ISNUMBER(MATCH($D52,'[1]Scheduling Worksheet'!$J$1:$J$65536,0)),VLOOKUP($D52,'[1]Scheduling Worksheet'!$J$1:$X$65536,14,FALSE),"")</f>
        <v/>
      </c>
      <c r="N52" s="68" t="str">
        <f>IF(ISNUMBER(MATCH($D52,'[1]Scheduling Worksheet'!$K$1:$K$65536,0)),VLOOKUP($D52,'[1]Scheduling Worksheet'!$K$1:$X$65536,13,FALSE),"")</f>
        <v>5:00-EM</v>
      </c>
      <c r="O52" s="36"/>
      <c r="P52"/>
      <c r="Q52"/>
      <c r="R52" s="67" t="str">
        <f>IF(ISNUMBER(MATCH($D52,'[1]Scheduling Worksheet'!L$1:L$65536,0)),VLOOKUP($D52,'[1]Scheduling Worksheet'!$L$1:$X$65536,13,FALSE),"")</f>
        <v/>
      </c>
      <c r="S52" s="67" t="str">
        <f>IF(ISNUMBER(MATCH($D52,'[1]Scheduling Worksheet'!$M$1:$M$65536,0)),VLOOKUP($D52,'[1]Scheduling Worksheet'!$M$1:$X$65536,12,FALSE),"")</f>
        <v>5:00-EM</v>
      </c>
      <c r="T52" s="67" t="str">
        <f>IF(ISNUMBER(MATCH($D52,'[1]Scheduling Worksheet'!$N$1:$N$65536,0)),VLOOKUP($D52,'[1]Scheduling Worksheet'!$N$1:$X$65536,11,FALSE),"")</f>
        <v/>
      </c>
      <c r="U52" s="67" t="str">
        <f>IF(ISNUMBER(MATCH($D52,'[1]Scheduling Worksheet'!$O$1:$O$65536,0)),VLOOKUP($D52,'[1]Scheduling Worksheet'!$O$1:$X$65536,10,FALSE),"")</f>
        <v>5:00-EM</v>
      </c>
      <c r="V52" s="67" t="str">
        <f>IF(ISNUMBER(MATCH($D52,'[1]Scheduling Worksheet'!$P$1:$P$65536,0)),VLOOKUP($D52,'[1]Scheduling Worksheet'!$P$1:$X$65536,9,FALSE),"")</f>
        <v/>
      </c>
      <c r="W52" s="67" t="str">
        <f>IF(ISNUMBER(MATCH($D52,'[1]Scheduling Worksheet'!$Q$1:$Q$65536,0)),VLOOKUP($D52,'[1]Scheduling Worksheet'!$Q$1:$X$65536,8,FALSE),"")</f>
        <v>5:00-EM</v>
      </c>
      <c r="X52" s="67" t="str">
        <f>IF(ISNUMBER(MATCH($D52,'[1]Scheduling Worksheet'!$R$1:$R$65536,0)),VLOOKUP($D52,'[1]Scheduling Worksheet'!$R$1:$X$65536,7,FALSE),"")</f>
        <v/>
      </c>
      <c r="Y52" s="68" t="str">
        <f>IF(ISNUMBER(MATCH($D52,'[1]Scheduling Worksheet'!$S$1:$S$65536,0)),VLOOKUP($D52,'[1]Scheduling Worksheet'!$S$1:$X$65536,6,FALSE),"")</f>
        <v>5:00-EM</v>
      </c>
      <c r="Z52" s="68" t="str">
        <f>IF(ISNUMBER(MATCH($D52,'[1]Scheduling Worksheet'!$T$1:$T$65536,0)),VLOOKUP($D52,'[1]Scheduling Worksheet'!$T$1:$X$65536,5,FALSE),"")</f>
        <v/>
      </c>
      <c r="AA52" s="30"/>
      <c r="AB52" s="6">
        <f t="shared" si="9"/>
        <v>9</v>
      </c>
      <c r="AC52" s="6">
        <f t="shared" si="10"/>
        <v>9</v>
      </c>
      <c r="AD52" s="35">
        <f t="shared" si="11"/>
        <v>0</v>
      </c>
      <c r="AE52" s="25">
        <f>VLOOKUP($D52,[2]EM!$D$1:$O$65540,5,FALSE)</f>
        <v>0</v>
      </c>
      <c r="AF52" s="25">
        <f>_xlfn.XLOOKUP(D52,[2]EM!$D:$D,[2]EM!$AK:$AK,"")</f>
        <v>0</v>
      </c>
      <c r="AG52" s="25">
        <f>_xlfn.XLOOKUP(D52,[2]EM!$D:$D,[2]EM!$AN:$AN,"")</f>
        <v>0</v>
      </c>
      <c r="AH52" s="4" t="str">
        <f>VLOOKUP($D52,[2]EM!$D$1:$O$65540,12,FALSE)</f>
        <v>lexie.elliott98@gmail.com, aelliott@smcprep.org</v>
      </c>
      <c r="AI52" s="3"/>
      <c r="AJ52" s="3" t="str">
        <f>_xlfn.XLOOKUP(D52,'[2]EIM check'!$A:$A,'[2]EIM check'!$C:$C,"no info")</f>
        <v>Expires 2027/08</v>
      </c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</row>
    <row r="53" spans="1:126" s="5" customFormat="1" ht="20.25" customHeight="1" x14ac:dyDescent="0.2">
      <c r="A53" s="41" t="str">
        <f>_xlfn.XLOOKUP(D53,[2]EM!$D:$D,[2]EM!$F:$F,"")</f>
        <v>cup</v>
      </c>
      <c r="B53" s="89" t="str">
        <f>VLOOKUP($D53,[2]EM!$D$1:$P$65540,13,FALSE)</f>
        <v>214-478-2406</v>
      </c>
      <c r="C53" s="54" t="str">
        <f>_xlfn.XLOOKUP(D53&amp;"*",[2]EM!$D:$D,[2]EM!$E:$E,"",2)</f>
        <v>5,</v>
      </c>
      <c r="D53" s="58" t="s">
        <v>83</v>
      </c>
      <c r="E53" s="65" t="str">
        <f>IF(ISNUMBER(MATCH($D53,'[1]Scheduling Worksheet'!$B$1:$B$65536,0)),VLOOKUP($D53,'[1]Scheduling Worksheet'!$B$1:$W$65536,22,FALSE),"")</f>
        <v/>
      </c>
      <c r="F53" s="67" t="str">
        <f>IF(ISNUMBER(MATCH($D53,'[1]Scheduling Worksheet'!$C$1:$C$65536,0)),VLOOKUP($D53,'[1]Scheduling Worksheet'!$C$1:$X$65536,21,FALSE),"")</f>
        <v>5:00-EM</v>
      </c>
      <c r="G53" s="67" t="str">
        <f>IF(ISNUMBER(MATCH($D53,'[1]Scheduling Worksheet'!$D$1:$D$65536,0)),VLOOKUP($D53,'[1]Scheduling Worksheet'!$D$1:$X$65536,20,FALSE),"")</f>
        <v/>
      </c>
      <c r="H53" s="66" t="str">
        <f>IF(ISNUMBER(MATCH($D53,'[1]Scheduling Worksheet'!$E$1:$E$65536,0)),VLOOKUP($D53,'[1]Scheduling Worksheet'!$E$1:$X$65536,19,FALSE),"")</f>
        <v/>
      </c>
      <c r="I53" s="67" t="str">
        <f>IF(ISNUMBER(MATCH($D53,'[1]Scheduling Worksheet'!$F$1:$F$65536,0)),VLOOKUP($D53,'[1]Scheduling Worksheet'!$F$1:$X$65536,19,FALSE),"")</f>
        <v>5:00-EM</v>
      </c>
      <c r="J53" s="66" t="str">
        <f>IF(ISNUMBER(MATCH($D53,'[1]Scheduling Worksheet'!$G$1:$G$65536,0)),VLOOKUP($D53,'[1]Scheduling Worksheet'!$G$1:$X$65536,17,FALSE),"")</f>
        <v/>
      </c>
      <c r="K53" s="67" t="str">
        <f>IF(ISNUMBER(MATCH($D53,'[1]Scheduling Worksheet'!$H$1:$H$65536,0)),VLOOKUP($D53,'[1]Scheduling Worksheet'!$H$1:$X$65536,16,FALSE),"")</f>
        <v>5:00-EM</v>
      </c>
      <c r="L53" s="67" t="str">
        <f>IF(ISNUMBER(MATCH($D53,'[1]Scheduling Worksheet'!$I$1:$I$65536,0)),VLOOKUP($D53,'[1]Scheduling Worksheet'!$I$1:$X$65536,15,FALSE),"")</f>
        <v/>
      </c>
      <c r="M53" s="66" t="str">
        <f>IF(ISNUMBER(MATCH($D53,'[1]Scheduling Worksheet'!$J$1:$J$65536,0)),VLOOKUP($D53,'[1]Scheduling Worksheet'!$J$1:$X$65536,14,FALSE),"")</f>
        <v/>
      </c>
      <c r="N53" s="68" t="str">
        <f>IF(ISNUMBER(MATCH($D53,'[1]Scheduling Worksheet'!$K$1:$K$65536,0)),VLOOKUP($D53,'[1]Scheduling Worksheet'!$K$1:$X$65536,13,FALSE),"")</f>
        <v>5:00-EM</v>
      </c>
      <c r="O53" s="36"/>
      <c r="P53"/>
      <c r="Q53"/>
      <c r="R53" s="67" t="str">
        <f>IF(ISNUMBER(MATCH($D53,'[1]Scheduling Worksheet'!L$1:L$65536,0)),VLOOKUP($D53,'[1]Scheduling Worksheet'!$L$1:$X$65536,13,FALSE),"")</f>
        <v/>
      </c>
      <c r="S53" s="67" t="str">
        <f>IF(ISNUMBER(MATCH($D53,'[1]Scheduling Worksheet'!$M$1:$M$65536,0)),VLOOKUP($D53,'[1]Scheduling Worksheet'!$M$1:$X$65536,12,FALSE),"")</f>
        <v>5:00-EM</v>
      </c>
      <c r="T53" s="66" t="str">
        <f>IF(ISNUMBER(MATCH($D53,'[1]Scheduling Worksheet'!$N$1:$N$65536,0)),VLOOKUP($D53,'[1]Scheduling Worksheet'!$N$1:$X$65536,11,FALSE),"")</f>
        <v/>
      </c>
      <c r="U53" s="67" t="str">
        <f>IF(ISNUMBER(MATCH($D53,'[1]Scheduling Worksheet'!$O$1:$O$65536,0)),VLOOKUP($D53,'[1]Scheduling Worksheet'!$O$1:$X$65536,10,FALSE),"")</f>
        <v>5:00-EM</v>
      </c>
      <c r="V53" s="66" t="str">
        <f>IF(ISNUMBER(MATCH($D53,'[1]Scheduling Worksheet'!$P$1:$P$65536,0)),VLOOKUP($D53,'[1]Scheduling Worksheet'!$P$1:$X$65536,9,FALSE),"")</f>
        <v/>
      </c>
      <c r="W53" s="66" t="str">
        <f>IF(ISNUMBER(MATCH($D53,'[1]Scheduling Worksheet'!$Q$1:$Q$65536,0)),VLOOKUP($D53,'[1]Scheduling Worksheet'!$Q$1:$X$65536,8,FALSE),"")</f>
        <v/>
      </c>
      <c r="X53" s="67" t="str">
        <f>IF(ISNUMBER(MATCH($D53,'[1]Scheduling Worksheet'!$R$1:$R$65536,0)),VLOOKUP($D53,'[1]Scheduling Worksheet'!$R$1:$X$65536,7,FALSE),"")</f>
        <v>5:00-EM</v>
      </c>
      <c r="Y53" s="68" t="str">
        <f>IF(ISNUMBER(MATCH($D53,'[1]Scheduling Worksheet'!$S$1:$S$65536,0)),VLOOKUP($D53,'[1]Scheduling Worksheet'!$S$1:$X$65536,6,FALSE),"")</f>
        <v/>
      </c>
      <c r="Z53" s="68" t="str">
        <f>IF(ISNUMBER(MATCH($D53,'[1]Scheduling Worksheet'!$T$1:$T$65536,0)),VLOOKUP($D53,'[1]Scheduling Worksheet'!$T$1:$X$65536,5,FALSE),"")</f>
        <v>5:00-EM</v>
      </c>
      <c r="AA53" s="30"/>
      <c r="AB53" s="6">
        <f t="shared" si="9"/>
        <v>8</v>
      </c>
      <c r="AC53" s="6">
        <f t="shared" si="10"/>
        <v>8</v>
      </c>
      <c r="AD53" s="35">
        <f t="shared" si="11"/>
        <v>0</v>
      </c>
      <c r="AE53" s="25">
        <f>VLOOKUP($D53,[2]EM!$D$1:$O$65540,5,FALSE)</f>
        <v>0</v>
      </c>
      <c r="AF53" s="25">
        <f>_xlfn.XLOOKUP(D53,[2]EM!$D:$D,[2]EM!$AK:$AK,"")</f>
        <v>0</v>
      </c>
      <c r="AG53" s="25">
        <f>_xlfn.XLOOKUP(D53,[2]EM!$D:$D,[2]EM!$AN:$AN,"")</f>
        <v>0</v>
      </c>
      <c r="AH53" s="4" t="str">
        <f>VLOOKUP($D53,[2]EM!$D$1:$O$65540,12,FALSE)</f>
        <v>yvonne.wilson61@gmail.com</v>
      </c>
      <c r="AI53" s="3"/>
      <c r="AJ53" s="3" t="str">
        <f>_xlfn.XLOOKUP(D53,'[2]EIM check'!$A:$A,'[2]EIM check'!$C:$C,"no info")</f>
        <v>Expires 2028/04</v>
      </c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S53" s="3"/>
      <c r="DT53" s="3"/>
      <c r="DU53" s="3"/>
      <c r="DV53" s="3"/>
    </row>
    <row r="54" spans="1:126" s="5" customFormat="1" ht="20.25" customHeight="1" x14ac:dyDescent="0.2">
      <c r="A54" s="41">
        <f>_xlfn.XLOOKUP(D54,[2]EM!$D:$D,[2]EM!$F:$F,"")</f>
        <v>0</v>
      </c>
      <c r="B54" s="89" t="str">
        <f>VLOOKUP($D54,[2]EM!$D$1:$P$65540,13,FALSE)</f>
        <v>512-779-9683</v>
      </c>
      <c r="C54" s="54" t="str">
        <f>_xlfn.XLOOKUP(D54&amp;"*",[2]EM!$D:$D,[2]EM!$E:$E,"",2)</f>
        <v>5, 9:30</v>
      </c>
      <c r="D54" s="53" t="s">
        <v>64</v>
      </c>
      <c r="E54" s="65" t="str">
        <f>IF(ISNUMBER(MATCH($D54,'[1]Scheduling Worksheet'!$B$1:$B$65536,0)),VLOOKUP($D54,'[1]Scheduling Worksheet'!$B$1:$W$65536,22,FALSE),"")</f>
        <v>5:00-Lector</v>
      </c>
      <c r="F54" s="67" t="str">
        <f>IF(ISNUMBER(MATCH($D54,'[1]Scheduling Worksheet'!$C$1:$C$65536,0)),VLOOKUP($D54,'[1]Scheduling Worksheet'!$C$1:$X$65536,21,FALSE),"")</f>
        <v/>
      </c>
      <c r="G54" s="67" t="str">
        <f>IF(ISNUMBER(MATCH($D54,'[1]Scheduling Worksheet'!$D$1:$D$65536,0)),VLOOKUP($D54,'[1]Scheduling Worksheet'!$D$1:$X$65536,20,FALSE),"")</f>
        <v>5:00-EM</v>
      </c>
      <c r="H54" s="67" t="str">
        <f>IF(ISNUMBER(MATCH($D54,'[1]Scheduling Worksheet'!$E$1:$E$65536,0)),VLOOKUP($D54,'[1]Scheduling Worksheet'!$E$1:$X$65536,19,FALSE),"")</f>
        <v/>
      </c>
      <c r="I54" s="67" t="str">
        <f>IF(ISNUMBER(MATCH($D54,'[1]Scheduling Worksheet'!$F$1:$F$65536,0)),VLOOKUP($D54,'[1]Scheduling Worksheet'!$F$1:$X$65536,19,FALSE),"")</f>
        <v>5:00-Lector</v>
      </c>
      <c r="J54" s="66" t="str">
        <f>IF(ISNUMBER(MATCH($D54,'[1]Scheduling Worksheet'!$G$1:$G$65536,0)),VLOOKUP($D54,'[1]Scheduling Worksheet'!$G$1:$X$65536,17,FALSE),"")</f>
        <v/>
      </c>
      <c r="K54" s="67" t="str">
        <f>IF(ISNUMBER(MATCH($D54,'[1]Scheduling Worksheet'!$H$1:$H$65536,0)),VLOOKUP($D54,'[1]Scheduling Worksheet'!$H$1:$X$65536,16,FALSE),"")</f>
        <v>5:00-EM</v>
      </c>
      <c r="L54" s="67" t="str">
        <f>IF(ISNUMBER(MATCH($D54,'[1]Scheduling Worksheet'!$I$1:$I$65536,0)),VLOOKUP($D54,'[1]Scheduling Worksheet'!$I$1:$X$65536,15,FALSE),"")</f>
        <v/>
      </c>
      <c r="M54" s="66" t="str">
        <f>IF(ISNUMBER(MATCH($D54,'[1]Scheduling Worksheet'!$J$1:$J$65536,0)),VLOOKUP($D54,'[1]Scheduling Worksheet'!$J$1:$X$65536,14,FALSE),"")</f>
        <v/>
      </c>
      <c r="N54" s="68" t="str">
        <f>IF(ISNUMBER(MATCH($D54,'[1]Scheduling Worksheet'!$K$1:$K$65536,0)),VLOOKUP($D54,'[1]Scheduling Worksheet'!$K$1:$X$65536,13,FALSE),"")</f>
        <v/>
      </c>
      <c r="O54" s="36"/>
      <c r="P54"/>
      <c r="Q54"/>
      <c r="R54" s="67" t="str">
        <f>IF(ISNUMBER(MATCH($D54,'[1]Scheduling Worksheet'!L$1:L$65536,0)),VLOOKUP($D54,'[1]Scheduling Worksheet'!$L$1:$X$65536,13,FALSE),"")</f>
        <v>5:00-Lector</v>
      </c>
      <c r="S54" s="67" t="str">
        <f>IF(ISNUMBER(MATCH($D54,'[1]Scheduling Worksheet'!$M$1:$M$65536,0)),VLOOKUP($D54,'[1]Scheduling Worksheet'!$M$1:$X$65536,12,FALSE),"")</f>
        <v/>
      </c>
      <c r="T54" s="67" t="str">
        <f>IF(ISNUMBER(MATCH($D54,'[1]Scheduling Worksheet'!$N$1:$N$65536,0)),VLOOKUP($D54,'[1]Scheduling Worksheet'!$N$1:$X$65536,11,FALSE),"")</f>
        <v>5:00-EM</v>
      </c>
      <c r="U54" s="67" t="str">
        <f>IF(ISNUMBER(MATCH($D54,'[1]Scheduling Worksheet'!$O$1:$O$65536,0)),VLOOKUP($D54,'[1]Scheduling Worksheet'!$O$1:$X$65536,10,FALSE),"")</f>
        <v/>
      </c>
      <c r="V54" s="67" t="str">
        <f>IF(ISNUMBER(MATCH($D54,'[1]Scheduling Worksheet'!$P$1:$P$65536,0)),VLOOKUP($D54,'[1]Scheduling Worksheet'!$P$1:$X$65536,9,FALSE),"")</f>
        <v>5:00-EM</v>
      </c>
      <c r="W54" s="66" t="str">
        <f>IF(ISNUMBER(MATCH($D54,'[1]Scheduling Worksheet'!$Q$1:$Q$65536,0)),VLOOKUP($D54,'[1]Scheduling Worksheet'!$Q$1:$X$65536,8,FALSE),"")</f>
        <v/>
      </c>
      <c r="X54" s="67" t="str">
        <f>IF(ISNUMBER(MATCH($D54,'[1]Scheduling Worksheet'!$R$1:$R$65536,0)),VLOOKUP($D54,'[1]Scheduling Worksheet'!$R$1:$X$65536,7,FALSE),"")</f>
        <v>5:00-EM</v>
      </c>
      <c r="Y54" s="68" t="str">
        <f>IF(ISNUMBER(MATCH($D54,'[1]Scheduling Worksheet'!$S$1:$S$65536,0)),VLOOKUP($D54,'[1]Scheduling Worksheet'!$S$1:$X$65536,6,FALSE),"")</f>
        <v/>
      </c>
      <c r="Z54" s="68" t="str">
        <f>IF(ISNUMBER(MATCH($D54,'[1]Scheduling Worksheet'!$T$1:$T$65536,0)),VLOOKUP($D54,'[1]Scheduling Worksheet'!$T$1:$X$65536,5,FALSE),"")</f>
        <v>5:00-Lector</v>
      </c>
      <c r="AA54" s="30"/>
      <c r="AB54" s="6">
        <f t="shared" si="9"/>
        <v>5</v>
      </c>
      <c r="AC54" s="6">
        <f t="shared" si="10"/>
        <v>9</v>
      </c>
      <c r="AD54" s="35">
        <f t="shared" si="11"/>
        <v>4</v>
      </c>
      <c r="AE54" s="25" t="str">
        <f>VLOOKUP($D54,[2]EM!$D$1:$O$65540,5,FALSE)</f>
        <v>LEC</v>
      </c>
      <c r="AF54" s="25">
        <f>_xlfn.XLOOKUP(D54,[2]EM!$D:$D,[2]EM!$AK:$AK,"")</f>
        <v>0</v>
      </c>
      <c r="AG54" s="25" t="str">
        <f>_xlfn.XLOOKUP(D54,[2]EM!$D:$D,[2]EM!$AN:$AN,"")</f>
        <v>(formerly Brittany Mueller)</v>
      </c>
      <c r="AH54" s="4" t="str">
        <f>VLOOKUP($D54,[2]EM!$D$1:$O$65540,12,FALSE)</f>
        <v>bratcarter93@hotmail.com</v>
      </c>
      <c r="AI54" s="3"/>
      <c r="AJ54" s="3" t="str">
        <f>_xlfn.XLOOKUP(D54,'[2]EIM check'!$A:$A,'[2]EIM check'!$C:$C,"no info")</f>
        <v>Expires 2028/03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</row>
    <row r="55" spans="1:126" s="11" customFormat="1" ht="20.25" customHeight="1" x14ac:dyDescent="0.2">
      <c r="A55" s="41">
        <f>_xlfn.XLOOKUP(D55,[2]EM!$D:$D,[2]EM!$F:$F,"")</f>
        <v>0</v>
      </c>
      <c r="B55" s="52" t="str">
        <f>VLOOKUP($D55,[2]EM!$D$1:$P$65540,13,FALSE)</f>
        <v>512-282-4283</v>
      </c>
      <c r="C55" s="54" t="str">
        <f>_xlfn.XLOOKUP(D55&amp;"*",[2]EM!$D:$D,[2]EM!$E:$E,"",2)</f>
        <v>5, Vg, 1</v>
      </c>
      <c r="D55" s="53" t="s">
        <v>2</v>
      </c>
      <c r="E55" s="65" t="str">
        <f>IF(ISNUMBER(MATCH($D55,'[1]Scheduling Worksheet'!$B$1:$B$65536,0)),VLOOKUP($D55,'[1]Scheduling Worksheet'!$B$1:$W$65536,22,FALSE),"")</f>
        <v/>
      </c>
      <c r="F55" s="67" t="str">
        <f>IF(ISNUMBER(MATCH($D55,'[1]Scheduling Worksheet'!$C$1:$C$65536,0)),VLOOKUP($D55,'[1]Scheduling Worksheet'!$C$1:$X$65536,21,FALSE),"")</f>
        <v>5:00-Lector</v>
      </c>
      <c r="G55" s="67" t="str">
        <f>IF(ISNUMBER(MATCH($D55,'[1]Scheduling Worksheet'!$D$1:$D$65536,0)),VLOOKUP($D55,'[1]Scheduling Worksheet'!$D$1:$X$65536,20,FALSE),"")</f>
        <v/>
      </c>
      <c r="H55" s="67" t="str">
        <f>IF(ISNUMBER(MATCH($D55,'[1]Scheduling Worksheet'!$E$1:$E$65536,0)),VLOOKUP($D55,'[1]Scheduling Worksheet'!$E$1:$X$65536,19,FALSE),"")</f>
        <v>5:00-EM</v>
      </c>
      <c r="I55" s="67" t="str">
        <f>IF(ISNUMBER(MATCH($D55,'[1]Scheduling Worksheet'!$F$1:$F$65536,0)),VLOOKUP($D55,'[1]Scheduling Worksheet'!$F$1:$X$65536,19,FALSE),"")</f>
        <v/>
      </c>
      <c r="J55" s="67" t="str">
        <f>IF(ISNUMBER(MATCH($D55,'[1]Scheduling Worksheet'!$G$1:$G$65536,0)),VLOOKUP($D55,'[1]Scheduling Worksheet'!$G$1:$X$65536,17,FALSE),"")</f>
        <v>5:00-EM</v>
      </c>
      <c r="K55" s="67" t="str">
        <f>IF(ISNUMBER(MATCH($D55,'[1]Scheduling Worksheet'!$H$1:$H$65536,0)),VLOOKUP($D55,'[1]Scheduling Worksheet'!$H$1:$X$65536,16,FALSE),"")</f>
        <v/>
      </c>
      <c r="L55" s="67" t="str">
        <f>IF(ISNUMBER(MATCH($D55,'[1]Scheduling Worksheet'!$I$1:$I$65536,0)),VLOOKUP($D55,'[1]Scheduling Worksheet'!$I$1:$X$65536,15,FALSE),"")</f>
        <v>5:00-EM</v>
      </c>
      <c r="M55" s="67" t="str">
        <f>IF(ISNUMBER(MATCH($D55,'[1]Scheduling Worksheet'!$J$1:$J$65536,0)),VLOOKUP($D55,'[1]Scheduling Worksheet'!$J$1:$X$65536,14,FALSE),"")</f>
        <v/>
      </c>
      <c r="N55" s="68" t="str">
        <f>IF(ISNUMBER(MATCH($D55,'[1]Scheduling Worksheet'!$K$1:$K$65536,0)),VLOOKUP($D55,'[1]Scheduling Worksheet'!$K$1:$X$65536,13,FALSE),"")</f>
        <v>5:00-EM</v>
      </c>
      <c r="O55" s="36"/>
      <c r="P55"/>
      <c r="Q55"/>
      <c r="R55" s="67" t="str">
        <f>IF(ISNUMBER(MATCH($D55,'[1]Scheduling Worksheet'!L$1:L$65536,0)),VLOOKUP($D55,'[1]Scheduling Worksheet'!$L$1:$X$65536,13,FALSE),"")</f>
        <v/>
      </c>
      <c r="S55" s="67" t="str">
        <f>IF(ISNUMBER(MATCH($D55,'[1]Scheduling Worksheet'!$M$1:$M$65536,0)),VLOOKUP($D55,'[1]Scheduling Worksheet'!$M$1:$X$65536,12,FALSE),"")</f>
        <v/>
      </c>
      <c r="T55" s="67" t="str">
        <f>IF(ISNUMBER(MATCH($D55,'[1]Scheduling Worksheet'!$N$1:$N$65536,0)),VLOOKUP($D55,'[1]Scheduling Worksheet'!$N$1:$X$65536,11,FALSE),"")</f>
        <v>5:00-Lector</v>
      </c>
      <c r="U55" s="67" t="str">
        <f>IF(ISNUMBER(MATCH($D55,'[1]Scheduling Worksheet'!$O$1:$O$65536,0)),VLOOKUP($D55,'[1]Scheduling Worksheet'!$O$1:$X$65536,10,FALSE),"")</f>
        <v/>
      </c>
      <c r="V55" s="67" t="str">
        <f>IF(ISNUMBER(MATCH($D55,'[1]Scheduling Worksheet'!$P$1:$P$65536,0)),VLOOKUP($D55,'[1]Scheduling Worksheet'!$P$1:$X$65536,9,FALSE),"")</f>
        <v>5:00-EM</v>
      </c>
      <c r="W55" s="67" t="str">
        <f>IF(ISNUMBER(MATCH($D55,'[1]Scheduling Worksheet'!$Q$1:$Q$65536,0)),VLOOKUP($D55,'[1]Scheduling Worksheet'!$Q$1:$X$65536,8,FALSE),"")</f>
        <v>5:00-Lector</v>
      </c>
      <c r="X55" s="67" t="str">
        <f>IF(ISNUMBER(MATCH($D55,'[1]Scheduling Worksheet'!$R$1:$R$65536,0)),VLOOKUP($D55,'[1]Scheduling Worksheet'!$R$1:$X$65536,7,FALSE),"")</f>
        <v/>
      </c>
      <c r="Y55" s="68" t="str">
        <f>IF(ISNUMBER(MATCH($D55,'[1]Scheduling Worksheet'!$S$1:$S$65536,0)),VLOOKUP($D55,'[1]Scheduling Worksheet'!$S$1:$X$65536,6,FALSE),"")</f>
        <v/>
      </c>
      <c r="Z55" s="68" t="str">
        <f>IF(ISNUMBER(MATCH($D55,'[1]Scheduling Worksheet'!$T$1:$T$65536,0)),VLOOKUP($D55,'[1]Scheduling Worksheet'!$T$1:$X$65536,5,FALSE),"")</f>
        <v>5:00-EM</v>
      </c>
      <c r="AA55" s="30"/>
      <c r="AB55" s="6">
        <f t="shared" si="9"/>
        <v>6</v>
      </c>
      <c r="AC55" s="6">
        <f t="shared" si="10"/>
        <v>9</v>
      </c>
      <c r="AD55" s="35">
        <f t="shared" si="11"/>
        <v>3</v>
      </c>
      <c r="AE55" s="25" t="str">
        <f>VLOOKUP($D55,[2]EM!$D$1:$O$65540,5,FALSE)</f>
        <v>LEC, SAC</v>
      </c>
      <c r="AF55" s="25">
        <f>_xlfn.XLOOKUP(D55,[2]EM!$D:$D,[2]EM!$AK:$AK,"")</f>
        <v>0</v>
      </c>
      <c r="AG55" s="25">
        <f>_xlfn.XLOOKUP(D55,[2]EM!$D:$D,[2]EM!$AN:$AN,"")</f>
        <v>0</v>
      </c>
      <c r="AH55" s="4" t="str">
        <f>VLOOKUP($D55,[2]EM!$D$1:$O$65540,12,FALSE)</f>
        <v>lilajaneisabelle@yahoo.com</v>
      </c>
      <c r="AI55" s="3"/>
      <c r="AJ55" s="3" t="str">
        <f>_xlfn.XLOOKUP(D55,'[2]EIM check'!$A:$A,'[2]EIM check'!$C:$C,"no info")</f>
        <v>Expires 2026/05</v>
      </c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1:126" s="147" customFormat="1" ht="20.25" customHeight="1" x14ac:dyDescent="0.2">
      <c r="A56" s="132"/>
      <c r="B56" s="148"/>
      <c r="C56" s="149"/>
      <c r="D56" s="154"/>
      <c r="E56" s="151"/>
      <c r="F56" s="152"/>
      <c r="G56" s="152"/>
      <c r="H56" s="152"/>
      <c r="I56" s="152"/>
      <c r="J56" s="152"/>
      <c r="K56" s="152"/>
      <c r="L56" s="152"/>
      <c r="M56" s="152"/>
      <c r="N56" s="155"/>
      <c r="O56" s="138"/>
      <c r="P56" s="139"/>
      <c r="Q56" s="139"/>
      <c r="R56" s="152"/>
      <c r="S56" s="152"/>
      <c r="T56" s="152"/>
      <c r="U56" s="152"/>
      <c r="V56" s="152"/>
      <c r="W56" s="152"/>
      <c r="X56" s="152"/>
      <c r="Y56" s="155"/>
      <c r="Z56" s="155"/>
      <c r="AA56" s="142"/>
      <c r="AB56" s="143"/>
      <c r="AC56" s="143"/>
      <c r="AD56" s="144"/>
      <c r="AE56" s="48"/>
      <c r="AF56" s="48"/>
      <c r="AG56" s="48"/>
      <c r="AH56" s="145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  <c r="CH56" s="146"/>
      <c r="CI56" s="146"/>
      <c r="CJ56" s="146"/>
      <c r="CK56" s="146"/>
      <c r="CL56" s="146"/>
      <c r="CM56" s="146"/>
      <c r="CN56" s="146"/>
      <c r="CO56" s="146"/>
      <c r="CP56" s="146"/>
      <c r="CQ56" s="146"/>
      <c r="CR56" s="146"/>
      <c r="CS56" s="146"/>
      <c r="CT56" s="146"/>
      <c r="CU56" s="146"/>
      <c r="CV56" s="146"/>
      <c r="CW56" s="146"/>
      <c r="CX56" s="146"/>
      <c r="CY56" s="146"/>
      <c r="CZ56" s="146"/>
      <c r="DA56" s="146"/>
      <c r="DB56" s="146"/>
      <c r="DC56" s="146"/>
      <c r="DD56" s="146"/>
      <c r="DE56" s="146"/>
      <c r="DF56" s="146"/>
      <c r="DG56" s="146"/>
      <c r="DH56" s="146"/>
      <c r="DI56" s="146"/>
      <c r="DJ56" s="146"/>
      <c r="DK56" s="146"/>
      <c r="DL56" s="146"/>
      <c r="DM56" s="146"/>
      <c r="DN56" s="146"/>
      <c r="DO56" s="146"/>
      <c r="DP56" s="146"/>
      <c r="DQ56" s="146"/>
      <c r="DR56" s="146"/>
      <c r="DS56" s="146"/>
      <c r="DT56" s="146"/>
      <c r="DU56" s="146"/>
      <c r="DV56" s="146"/>
    </row>
    <row r="57" spans="1:126" s="330" customFormat="1" ht="20.25" customHeight="1" x14ac:dyDescent="0.2">
      <c r="A57" s="314" t="s">
        <v>277</v>
      </c>
      <c r="B57" s="315" t="str">
        <f>VLOOKUP($D57,[2]EM!$D$1:$P$65540,13,FALSE)</f>
        <v>512-504-9792</v>
      </c>
      <c r="C57" s="269" t="str">
        <f>_xlfn.XLOOKUP(D57&amp;"*",[2]EM!$D:$D,[2]EM!$E:$E,"",2)</f>
        <v>7:30,</v>
      </c>
      <c r="D57" s="316" t="s">
        <v>17</v>
      </c>
      <c r="E57" s="317" t="str">
        <f>IF(ISNUMBER(MATCH($D57,'[1]Scheduling Worksheet'!$B$1:$B$65536,0)),VLOOKUP($D57,'[1]Scheduling Worksheet'!$B$1:$W$65536,22,FALSE),"")</f>
        <v/>
      </c>
      <c r="F57" s="318" t="str">
        <f>IF(ISNUMBER(MATCH($D57,'[1]Scheduling Worksheet'!$C$1:$C$65536,0)),VLOOKUP($D57,'[1]Scheduling Worksheet'!$C$1:$X$65536,21,FALSE),"")</f>
        <v/>
      </c>
      <c r="G57" s="92" t="str">
        <f>IF(ISNUMBER(MATCH($D57,'[1]Scheduling Worksheet'!$D$1:$D$65536,0)),VLOOKUP($D57,'[1]Scheduling Worksheet'!$D$1:$X$65536,20,FALSE),"")</f>
        <v/>
      </c>
      <c r="H57" s="318" t="str">
        <f>IF(ISNUMBER(MATCH($D57,'[1]Scheduling Worksheet'!$E$1:$E$65536,0)),VLOOKUP($D57,'[1]Scheduling Worksheet'!$E$1:$X$65536,19,FALSE),"")</f>
        <v/>
      </c>
      <c r="I57" s="318" t="str">
        <f>IF(ISNUMBER(MATCH($D57,'[1]Scheduling Worksheet'!$F$1:$F$65536,0)),VLOOKUP($D57,'[1]Scheduling Worksheet'!$F$1:$X$65536,19,FALSE),"")</f>
        <v/>
      </c>
      <c r="J57" s="318" t="str">
        <f>IF(ISNUMBER(MATCH($D57,'[1]Scheduling Worksheet'!$G$1:$G$65536,0)),VLOOKUP($D57,'[1]Scheduling Worksheet'!$G$1:$X$65536,17,FALSE),"")</f>
        <v/>
      </c>
      <c r="K57" s="318" t="str">
        <f>IF(ISNUMBER(MATCH($D57,'[1]Scheduling Worksheet'!$H$1:$H$65536,0)),VLOOKUP($D57,'[1]Scheduling Worksheet'!$H$1:$X$65536,16,FALSE),"")</f>
        <v/>
      </c>
      <c r="L57" s="318" t="str">
        <f>IF(ISNUMBER(MATCH($D57,'[1]Scheduling Worksheet'!$I$1:$I$65536,0)),VLOOKUP($D57,'[1]Scheduling Worksheet'!$I$1:$X$65536,15,FALSE),"")</f>
        <v/>
      </c>
      <c r="M57" s="92" t="str">
        <f>IF(ISNUMBER(MATCH($D57,'[1]Scheduling Worksheet'!$J$1:$J$65536,0)),VLOOKUP($D57,'[1]Scheduling Worksheet'!$J$1:$X$65536,14,FALSE),"")</f>
        <v/>
      </c>
      <c r="N57" s="319" t="str">
        <f>IF(ISNUMBER(MATCH($D57,'[1]Scheduling Worksheet'!$K$1:$K$65536,0)),VLOOKUP($D57,'[1]Scheduling Worksheet'!$K$1:$X$65536,13,FALSE),"")</f>
        <v/>
      </c>
      <c r="O57" s="320"/>
      <c r="P57" s="321"/>
      <c r="Q57" s="321"/>
      <c r="R57" s="318" t="str">
        <f>IF(ISNUMBER(MATCH($D57,'[1]Scheduling Worksheet'!L$1:L$65536,0)),VLOOKUP($D57,'[1]Scheduling Worksheet'!$L$1:$X$65536,13,FALSE),"")</f>
        <v/>
      </c>
      <c r="S57" s="318" t="str">
        <f>IF(ISNUMBER(MATCH($D57,'[1]Scheduling Worksheet'!$M$1:$M$65536,0)),VLOOKUP($D57,'[1]Scheduling Worksheet'!$M$1:$X$65536,12,FALSE),"")</f>
        <v/>
      </c>
      <c r="T57" s="318" t="str">
        <f>IF(ISNUMBER(MATCH($D57,'[1]Scheduling Worksheet'!$N$1:$N$65536,0)),VLOOKUP($D57,'[1]Scheduling Worksheet'!$N$1:$X$65536,11,FALSE),"")</f>
        <v/>
      </c>
      <c r="U57" s="318" t="str">
        <f>IF(ISNUMBER(MATCH($D57,'[1]Scheduling Worksheet'!$O$1:$O$65536,0)),VLOOKUP($D57,'[1]Scheduling Worksheet'!$O$1:$X$65536,10,FALSE),"")</f>
        <v/>
      </c>
      <c r="V57" s="318" t="str">
        <f>IF(ISNUMBER(MATCH($D57,'[1]Scheduling Worksheet'!$P$1:$P$65536,0)),VLOOKUP($D57,'[1]Scheduling Worksheet'!$P$1:$X$65536,9,FALSE),"")</f>
        <v/>
      </c>
      <c r="W57" s="318" t="str">
        <f>IF(ISNUMBER(MATCH($D57,'[1]Scheduling Worksheet'!$Q$1:$Q$65536,0)),VLOOKUP($D57,'[1]Scheduling Worksheet'!$Q$1:$X$65536,8,FALSE),"")</f>
        <v/>
      </c>
      <c r="X57" s="318" t="str">
        <f>IF(ISNUMBER(MATCH($D57,'[1]Scheduling Worksheet'!$R$1:$R$65536,0)),VLOOKUP($D57,'[1]Scheduling Worksheet'!$R$1:$X$65536,7,FALSE),"")</f>
        <v/>
      </c>
      <c r="Y57" s="322" t="str">
        <f>IF(ISNUMBER(MATCH($D57,'[1]Scheduling Worksheet'!$S$1:$S$65536,0)),VLOOKUP($D57,'[1]Scheduling Worksheet'!$S$1:$X$65536,6,FALSE),"")</f>
        <v/>
      </c>
      <c r="Z57" s="322" t="str">
        <f>IF(ISNUMBER(MATCH($D57,'[1]Scheduling Worksheet'!$T$1:$T$65536,0)),VLOOKUP($D57,'[1]Scheduling Worksheet'!$T$1:$X$65536,5,FALSE),"")</f>
        <v/>
      </c>
      <c r="AA57" s="323"/>
      <c r="AB57" s="324">
        <f t="shared" si="9"/>
        <v>0</v>
      </c>
      <c r="AC57" s="324">
        <f t="shared" si="10"/>
        <v>0</v>
      </c>
      <c r="AD57" s="325">
        <f t="shared" si="11"/>
        <v>0</v>
      </c>
      <c r="AE57" s="326">
        <f>VLOOKUP($D57,[2]EM!$D$1:$O$65540,5,FALSE)</f>
        <v>0</v>
      </c>
      <c r="AF57" s="326">
        <f>_xlfn.XLOOKUP(D57,[2]EM!$D:$D,[2]EM!$AK:$AK,"")</f>
        <v>0</v>
      </c>
      <c r="AG57" s="326" t="str">
        <f>_xlfn.XLOOKUP(D57,[2]EM!$D:$D,[2]EM!$AN:$AN,"")</f>
        <v>B only, Schedule separate from spouse.  Schedule with Alicia, Stephanie and Michael Bartz/AS</v>
      </c>
      <c r="AH57" s="327" t="str">
        <f>VLOOKUP($D57,[2]EM!$D$1:$O$65540,12,FALSE)</f>
        <v>dbartz@progressive.com bsheen1@live.com</v>
      </c>
      <c r="AI57" s="328"/>
      <c r="AJ57" s="329" t="str">
        <f>_xlfn.XLOOKUP(D57,'[2]EIM check'!$A:$A,'[2]EIM check'!$C:$C,"no info")</f>
        <v>Expires 2025/05</v>
      </c>
      <c r="AK57" s="328"/>
      <c r="AL57" s="328"/>
      <c r="AM57" s="328"/>
      <c r="AN57" s="328"/>
      <c r="AO57" s="328"/>
      <c r="AP57" s="328"/>
      <c r="AQ57" s="328"/>
      <c r="AR57" s="328"/>
      <c r="AS57" s="328"/>
      <c r="AT57" s="328"/>
      <c r="AU57" s="328"/>
      <c r="AV57" s="328"/>
      <c r="AW57" s="328"/>
      <c r="AX57" s="328"/>
      <c r="AY57" s="328"/>
      <c r="AZ57" s="328"/>
      <c r="BA57" s="328"/>
      <c r="BB57" s="328"/>
      <c r="BC57" s="328"/>
      <c r="BD57" s="328"/>
      <c r="BE57" s="328"/>
      <c r="BF57" s="328"/>
      <c r="BG57" s="328"/>
      <c r="BH57" s="328"/>
      <c r="BI57" s="328"/>
      <c r="BJ57" s="328"/>
      <c r="BK57" s="328"/>
      <c r="BL57" s="328"/>
      <c r="BM57" s="328"/>
      <c r="BN57" s="328"/>
      <c r="BO57" s="328"/>
      <c r="BP57" s="328"/>
      <c r="BQ57" s="328"/>
      <c r="BR57" s="328"/>
      <c r="BS57" s="328"/>
      <c r="BT57" s="328"/>
      <c r="BU57" s="328"/>
      <c r="DR57" s="331"/>
      <c r="DS57" s="331"/>
      <c r="DT57" s="331"/>
      <c r="DU57" s="331"/>
      <c r="DV57" s="331"/>
    </row>
    <row r="58" spans="1:126" s="11" customFormat="1" ht="20.25" customHeight="1" x14ac:dyDescent="0.2">
      <c r="A58" s="41">
        <f>_xlfn.XLOOKUP(D58,[2]EM!$D:$D,[2]EM!$F:$F,"")</f>
        <v>0</v>
      </c>
      <c r="B58" s="89" t="str">
        <f>VLOOKUP($D58,[2]EM!$D$1:$P$65540,13,FALSE)</f>
        <v>512-445-4485</v>
      </c>
      <c r="C58" s="54" t="str">
        <f>_xlfn.XLOOKUP(D58&amp;"*",[2]EM!$D:$D,[2]EM!$E:$E,"",2)</f>
        <v>7:30, Vg</v>
      </c>
      <c r="D58" s="53" t="s">
        <v>1</v>
      </c>
      <c r="E58" s="65" t="str">
        <f>IF(ISNUMBER(MATCH($D58,'[1]Scheduling Worksheet'!$B$1:$B$65536,0)),VLOOKUP($D58,'[1]Scheduling Worksheet'!$B$1:$W$65536,22,FALSE),"")</f>
        <v/>
      </c>
      <c r="F58" s="67" t="str">
        <f>IF(ISNUMBER(MATCH($D58,'[1]Scheduling Worksheet'!$C$1:$C$65536,0)),VLOOKUP($D58,'[1]Scheduling Worksheet'!$C$1:$X$65536,21,FALSE),"")</f>
        <v>7:30-EM</v>
      </c>
      <c r="G58" s="67" t="str">
        <f>IF(ISNUMBER(MATCH($D58,'[1]Scheduling Worksheet'!$D$1:$D$65536,0)),VLOOKUP($D58,'[1]Scheduling Worksheet'!$D$1:$X$65536,20,FALSE),"")</f>
        <v/>
      </c>
      <c r="H58" s="67" t="str">
        <f>IF(ISNUMBER(MATCH($D58,'[1]Scheduling Worksheet'!$E$1:$E$65536,0)),VLOOKUP($D58,'[1]Scheduling Worksheet'!$E$1:$X$65536,19,FALSE),"")</f>
        <v>7:30-EM</v>
      </c>
      <c r="I58" s="67" t="str">
        <f>IF(ISNUMBER(MATCH($D58,'[1]Scheduling Worksheet'!$F$1:$F$65536,0)),VLOOKUP($D58,'[1]Scheduling Worksheet'!$F$1:$X$65536,19,FALSE),"")</f>
        <v/>
      </c>
      <c r="J58" s="67" t="str">
        <f>IF(ISNUMBER(MATCH($D58,'[1]Scheduling Worksheet'!$G$1:$G$65536,0)),VLOOKUP($D58,'[1]Scheduling Worksheet'!$G$1:$X$65536,17,FALSE),"")</f>
        <v>7:30-Lector</v>
      </c>
      <c r="K58" s="67" t="str">
        <f>IF(ISNUMBER(MATCH($D58,'[1]Scheduling Worksheet'!$H$1:$H$65536,0)),VLOOKUP($D58,'[1]Scheduling Worksheet'!$H$1:$X$65536,16,FALSE),"")</f>
        <v/>
      </c>
      <c r="L58" s="67" t="str">
        <f>IF(ISNUMBER(MATCH($D58,'[1]Scheduling Worksheet'!$I$1:$I$65536,0)),VLOOKUP($D58,'[1]Scheduling Worksheet'!$I$1:$X$65536,15,FALSE),"")</f>
        <v>7:30-EM</v>
      </c>
      <c r="M58" s="67" t="str">
        <f>IF(ISNUMBER(MATCH($D58,'[1]Scheduling Worksheet'!$J$1:$J$65536,0)),VLOOKUP($D58,'[1]Scheduling Worksheet'!$J$1:$X$65536,14,FALSE),"")</f>
        <v/>
      </c>
      <c r="N58" s="69" t="str">
        <f>IF(ISNUMBER(MATCH($D58,'[1]Scheduling Worksheet'!$K$1:$K$65536,0)),VLOOKUP($D58,'[1]Scheduling Worksheet'!$K$1:$X$65536,13,FALSE),"")</f>
        <v>7:30-EM</v>
      </c>
      <c r="O58" s="36"/>
      <c r="P58"/>
      <c r="Q58"/>
      <c r="R58" s="67" t="str">
        <f>IF(ISNUMBER(MATCH($D58,'[1]Scheduling Worksheet'!L$1:L$65536,0)),VLOOKUP($D58,'[1]Scheduling Worksheet'!$L$1:$X$65536,13,FALSE),"")</f>
        <v/>
      </c>
      <c r="S58" s="67" t="str">
        <f>IF(ISNUMBER(MATCH($D58,'[1]Scheduling Worksheet'!$M$1:$M$65536,0)),VLOOKUP($D58,'[1]Scheduling Worksheet'!$M$1:$X$65536,12,FALSE),"")</f>
        <v>7:30-EM</v>
      </c>
      <c r="T58" s="67" t="str">
        <f>IF(ISNUMBER(MATCH($D58,'[1]Scheduling Worksheet'!$N$1:$N$65536,0)),VLOOKUP($D58,'[1]Scheduling Worksheet'!$N$1:$X$65536,11,FALSE),"")</f>
        <v/>
      </c>
      <c r="U58" s="67" t="str">
        <f>IF(ISNUMBER(MATCH($D58,'[1]Scheduling Worksheet'!$O$1:$O$65536,0)),VLOOKUP($D58,'[1]Scheduling Worksheet'!$O$1:$X$65536,10,FALSE),"")</f>
        <v/>
      </c>
      <c r="V58" s="67" t="str">
        <f>IF(ISNUMBER(MATCH($D58,'[1]Scheduling Worksheet'!$P$1:$P$65536,0)),VLOOKUP($D58,'[1]Scheduling Worksheet'!$P$1:$X$65536,9,FALSE),"")</f>
        <v/>
      </c>
      <c r="W58" s="67" t="str">
        <f>IF(ISNUMBER(MATCH($D58,'[1]Scheduling Worksheet'!$Q$1:$Q$65536,0)),VLOOKUP($D58,'[1]Scheduling Worksheet'!$Q$1:$X$65536,8,FALSE),"")</f>
        <v>7:30-Lector</v>
      </c>
      <c r="X58" s="67" t="str">
        <f>IF(ISNUMBER(MATCH($D58,'[1]Scheduling Worksheet'!$R$1:$R$65536,0)),VLOOKUP($D58,'[1]Scheduling Worksheet'!$R$1:$X$65536,7,FALSE),"")</f>
        <v/>
      </c>
      <c r="Y58" s="68" t="str">
        <f>IF(ISNUMBER(MATCH($D58,'[1]Scheduling Worksheet'!$S$1:$S$65536,0)),VLOOKUP($D58,'[1]Scheduling Worksheet'!$S$1:$X$65536,6,FALSE),"")</f>
        <v>7:30-EM</v>
      </c>
      <c r="Z58" s="68" t="str">
        <f>IF(ISNUMBER(MATCH($D58,'[1]Scheduling Worksheet'!$T$1:$T$65536,0)),VLOOKUP($D58,'[1]Scheduling Worksheet'!$T$1:$X$65536,5,FALSE),"")</f>
        <v/>
      </c>
      <c r="AA58" s="30"/>
      <c r="AB58" s="6">
        <f>COUNTIF($E58:$Z58,"*-EM*")+COUNTIF($E58:$Z58,"*-CUP*")</f>
        <v>6</v>
      </c>
      <c r="AC58" s="6">
        <f>COUNTIF($E58:$Z58,"*-EM*")+COUNTIF($E58:$Z58,"*-CUP*")+COUNTIF($E58:$Z58,"*-Lector*")</f>
        <v>8</v>
      </c>
      <c r="AD58" s="35">
        <f>COUNTIF($E58:$Z58,"*-Lector")</f>
        <v>2</v>
      </c>
      <c r="AE58" s="25" t="str">
        <f>VLOOKUP($D58,[2]EM!$D$1:$O$65540,5,FALSE)</f>
        <v>LEC, Cantor</v>
      </c>
      <c r="AF58" s="25" t="str">
        <f>_xlfn.XLOOKUP(D58,[2]EM!$D:$D,[2]EM!$AK:$AK,"")</f>
        <v>Not 9:30</v>
      </c>
      <c r="AG58" s="25">
        <f>_xlfn.XLOOKUP(D58,[2]EM!$D:$D,[2]EM!$AN:$AN,"")</f>
        <v>0</v>
      </c>
      <c r="AH58" s="4" t="str">
        <f>VLOOKUP($D58,[2]EM!$D$1:$O$65540,12,FALSE)</f>
        <v>khymel8994@aol.com</v>
      </c>
      <c r="AI58" s="3"/>
      <c r="AJ58" s="3" t="str">
        <f>_xlfn.XLOOKUP(D58,'[2]EIM check'!$A:$A,'[2]EIM check'!$C:$C,"no info")</f>
        <v>Expires 2026/07</v>
      </c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126" s="11" customFormat="1" ht="20.25" customHeight="1" x14ac:dyDescent="0.2">
      <c r="A59" s="41" t="str">
        <f>_xlfn.XLOOKUP(D59,[2]EM!$D:$D,[2]EM!$F:$F,"")</f>
        <v>cup</v>
      </c>
      <c r="B59" s="89" t="str">
        <f>VLOOKUP($D59,[2]EM!$D$1:$P$65540,13,FALSE)</f>
        <v>512-444-6418</v>
      </c>
      <c r="C59" s="54" t="str">
        <f>_xlfn.XLOOKUP(D59&amp;"*",[2]EM!$D:$D,[2]EM!$E:$E,"",2)</f>
        <v>7:30,</v>
      </c>
      <c r="D59" s="59" t="s">
        <v>67</v>
      </c>
      <c r="E59" s="65" t="str">
        <f>IF(ISNUMBER(MATCH($D59,'[1]Scheduling Worksheet'!$B$1:$B$65536,0)),VLOOKUP($D59,'[1]Scheduling Worksheet'!$B$1:$W$65536,22,FALSE),"")</f>
        <v>7:30-EM</v>
      </c>
      <c r="F59" s="67" t="str">
        <f>IF(ISNUMBER(MATCH($D59,'[1]Scheduling Worksheet'!$C$1:$C$65536,0)),VLOOKUP($D59,'[1]Scheduling Worksheet'!$C$1:$X$65536,21,FALSE),"")</f>
        <v/>
      </c>
      <c r="G59" s="67" t="str">
        <f>IF(ISNUMBER(MATCH($D59,'[1]Scheduling Worksheet'!$D$1:$D$65536,0)),VLOOKUP($D59,'[1]Scheduling Worksheet'!$D$1:$X$65536,20,FALSE),"")</f>
        <v>7:30-EM</v>
      </c>
      <c r="H59" s="67" t="str">
        <f>IF(ISNUMBER(MATCH($D59,'[1]Scheduling Worksheet'!$E$1:$E$65536,0)),VLOOKUP($D59,'[1]Scheduling Worksheet'!$E$1:$X$65536,19,FALSE),"")</f>
        <v/>
      </c>
      <c r="I59" s="67" t="str">
        <f>IF(ISNUMBER(MATCH($D59,'[1]Scheduling Worksheet'!$F$1:$F$65536,0)),VLOOKUP($D59,'[1]Scheduling Worksheet'!$F$1:$X$65536,19,FALSE),"")</f>
        <v>7:30-EM</v>
      </c>
      <c r="J59" s="67" t="str">
        <f>IF(ISNUMBER(MATCH($D59,'[1]Scheduling Worksheet'!$G$1:$G$65536,0)),VLOOKUP($D59,'[1]Scheduling Worksheet'!$G$1:$X$65536,17,FALSE),"")</f>
        <v/>
      </c>
      <c r="K59" s="67" t="str">
        <f>IF(ISNUMBER(MATCH($D59,'[1]Scheduling Worksheet'!$H$1:$H$65536,0)),VLOOKUP($D59,'[1]Scheduling Worksheet'!$H$1:$X$65536,16,FALSE),"")</f>
        <v>7:30-EM</v>
      </c>
      <c r="L59" s="67" t="str">
        <f>IF(ISNUMBER(MATCH($D59,'[1]Scheduling Worksheet'!$I$1:$I$65536,0)),VLOOKUP($D59,'[1]Scheduling Worksheet'!$I$1:$X$65536,15,FALSE),"")</f>
        <v/>
      </c>
      <c r="M59" s="67" t="str">
        <f>IF(ISNUMBER(MATCH($D59,'[1]Scheduling Worksheet'!$J$1:$J$65536,0)),VLOOKUP($D59,'[1]Scheduling Worksheet'!$J$1:$X$65536,14,FALSE),"")</f>
        <v>7:30-EM</v>
      </c>
      <c r="N59" s="68" t="str">
        <f>IF(ISNUMBER(MATCH($D59,'[1]Scheduling Worksheet'!$K$1:$K$65536,0)),VLOOKUP($D59,'[1]Scheduling Worksheet'!$K$1:$X$65536,13,FALSE),"")</f>
        <v/>
      </c>
      <c r="O59" s="36"/>
      <c r="P59"/>
      <c r="Q59"/>
      <c r="R59" s="67" t="str">
        <f>IF(ISNUMBER(MATCH($D59,'[1]Scheduling Worksheet'!L$1:L$65536,0)),VLOOKUP($D59,'[1]Scheduling Worksheet'!$L$1:$X$65536,13,FALSE),"")</f>
        <v>7:30-EM</v>
      </c>
      <c r="S59" s="66" t="str">
        <f>IF(ISNUMBER(MATCH($D59,'[1]Scheduling Worksheet'!$M$1:$M$65536,0)),VLOOKUP($D59,'[1]Scheduling Worksheet'!$M$1:$X$65536,12,FALSE),"")</f>
        <v/>
      </c>
      <c r="T59" s="67" t="str">
        <f>IF(ISNUMBER(MATCH($D59,'[1]Scheduling Worksheet'!$N$1:$N$65536,0)),VLOOKUP($D59,'[1]Scheduling Worksheet'!$N$1:$X$65536,11,FALSE),"")</f>
        <v>7:30-EM</v>
      </c>
      <c r="U59" s="67" t="str">
        <f>IF(ISNUMBER(MATCH($D59,'[1]Scheduling Worksheet'!$O$1:$O$65536,0)),VLOOKUP($D59,'[1]Scheduling Worksheet'!$O$1:$X$65536,10,FALSE),"")</f>
        <v/>
      </c>
      <c r="V59" s="67" t="str">
        <f>IF(ISNUMBER(MATCH($D59,'[1]Scheduling Worksheet'!$P$1:$P$65536,0)),VLOOKUP($D59,'[1]Scheduling Worksheet'!$P$1:$X$65536,9,FALSE),"")</f>
        <v/>
      </c>
      <c r="W59" s="67" t="str">
        <f>IF(ISNUMBER(MATCH($D59,'[1]Scheduling Worksheet'!$Q$1:$Q$65536,0)),VLOOKUP($D59,'[1]Scheduling Worksheet'!$Q$1:$X$65536,8,FALSE),"")</f>
        <v>7:30-EM</v>
      </c>
      <c r="X59" s="67" t="str">
        <f>IF(ISNUMBER(MATCH($D59,'[1]Scheduling Worksheet'!$R$1:$R$65536,0)),VLOOKUP($D59,'[1]Scheduling Worksheet'!$R$1:$X$65536,7,FALSE),"")</f>
        <v/>
      </c>
      <c r="Y59" s="68" t="str">
        <f>IF(ISNUMBER(MATCH($D59,'[1]Scheduling Worksheet'!$S$1:$S$65536,0)),VLOOKUP($D59,'[1]Scheduling Worksheet'!$S$1:$X$65536,6,FALSE),"")</f>
        <v>7:30-EM</v>
      </c>
      <c r="Z59" s="68" t="str">
        <f>IF(ISNUMBER(MATCH($D59,'[1]Scheduling Worksheet'!$T$1:$T$65536,0)),VLOOKUP($D59,'[1]Scheduling Worksheet'!$T$1:$X$65536,5,FALSE),"")</f>
        <v/>
      </c>
      <c r="AA59" s="30"/>
      <c r="AB59" s="6">
        <f t="shared" si="9"/>
        <v>9</v>
      </c>
      <c r="AC59" s="6">
        <f t="shared" si="10"/>
        <v>9</v>
      </c>
      <c r="AD59" s="35">
        <f t="shared" si="11"/>
        <v>0</v>
      </c>
      <c r="AE59" s="25">
        <f>VLOOKUP($D59,[2]EM!$D$1:$O$65540,5,FALSE)</f>
        <v>0</v>
      </c>
      <c r="AF59" s="25">
        <f>_xlfn.XLOOKUP(D59,[2]EM!$D:$D,[2]EM!$AK:$AK,"")</f>
        <v>0</v>
      </c>
      <c r="AG59" s="25" t="str">
        <f>_xlfn.XLOOKUP(D59,[2]EM!$D:$D,[2]EM!$AN:$AN,"")</f>
        <v>Cup-only training 2014/5/31.  Completed full training 2015-12.</v>
      </c>
      <c r="AH59" s="4" t="str">
        <f>VLOOKUP($D59,[2]EM!$D$1:$O$65540,12,FALSE)</f>
        <v>cowboysfan.escobar@gmail.com</v>
      </c>
      <c r="AI59" s="3" t="s">
        <v>54</v>
      </c>
      <c r="AJ59" s="3" t="str">
        <f>_xlfn.XLOOKUP(D59,'[2]EIM check'!$A:$A,'[2]EIM check'!$C:$C,"no info")</f>
        <v>Expires 2027/06</v>
      </c>
      <c r="AK59" s="3"/>
      <c r="AL59" s="3"/>
      <c r="AM59" s="5" t="str">
        <f>IF($AE59="LEC",$C59,"EM")</f>
        <v>EM</v>
      </c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</row>
    <row r="60" spans="1:126" s="11" customFormat="1" ht="20.25" customHeight="1" x14ac:dyDescent="0.2">
      <c r="A60" s="41">
        <f>_xlfn.XLOOKUP(D60,[2]EM!$D:$D,[2]EM!$F:$F,"")</f>
        <v>0</v>
      </c>
      <c r="B60" s="89" t="str">
        <f>VLOOKUP($D60,[2]EM!$D$1:$P$65540,13,FALSE)</f>
        <v>512-301-4979</v>
      </c>
      <c r="C60" s="54" t="str">
        <f>_xlfn.XLOOKUP(D60&amp;"*",[2]EM!$D:$D,[2]EM!$E:$E,"",2)</f>
        <v>7:30,</v>
      </c>
      <c r="D60" s="53" t="s">
        <v>6</v>
      </c>
      <c r="E60" s="65" t="str">
        <f>IF(ISNUMBER(MATCH($D60,'[1]Scheduling Worksheet'!$B$1:$B$65536,0)),VLOOKUP($D60,'[1]Scheduling Worksheet'!$B$1:$W$65536,22,FALSE),"")</f>
        <v/>
      </c>
      <c r="F60" s="66" t="str">
        <f>IF(ISNUMBER(MATCH($D60,'[1]Scheduling Worksheet'!$C$1:$C$65536,0)),VLOOKUP($D60,'[1]Scheduling Worksheet'!$C$1:$X$65536,21,FALSE),"")</f>
        <v/>
      </c>
      <c r="G60" s="66" t="str">
        <f>IF(ISNUMBER(MATCH($D60,'[1]Scheduling Worksheet'!$D$1:$D$65536,0)),VLOOKUP($D60,'[1]Scheduling Worksheet'!$D$1:$X$65536,20,FALSE),"")</f>
        <v/>
      </c>
      <c r="H60" s="67" t="str">
        <f>IF(ISNUMBER(MATCH($D60,'[1]Scheduling Worksheet'!$E$1:$E$65536,0)),VLOOKUP($D60,'[1]Scheduling Worksheet'!$E$1:$X$65536,19,FALSE),"")</f>
        <v>7:30-EM</v>
      </c>
      <c r="I60" s="67" t="str">
        <f>IF(ISNUMBER(MATCH($D60,'[1]Scheduling Worksheet'!$F$1:$F$65536,0)),VLOOKUP($D60,'[1]Scheduling Worksheet'!$F$1:$X$65536,19,FALSE),"")</f>
        <v/>
      </c>
      <c r="J60" s="67" t="str">
        <f>IF(ISNUMBER(MATCH($D60,'[1]Scheduling Worksheet'!$G$1:$G$65536,0)),VLOOKUP($D60,'[1]Scheduling Worksheet'!$G$1:$X$65536,17,FALSE),"")</f>
        <v>7:30-EM</v>
      </c>
      <c r="K60" s="67" t="str">
        <f>IF(ISNUMBER(MATCH($D60,'[1]Scheduling Worksheet'!$H$1:$H$65536,0)),VLOOKUP($D60,'[1]Scheduling Worksheet'!$H$1:$X$65536,16,FALSE),"")</f>
        <v/>
      </c>
      <c r="L60" s="67" t="str">
        <f>IF(ISNUMBER(MATCH($D60,'[1]Scheduling Worksheet'!$I$1:$I$65536,0)),VLOOKUP($D60,'[1]Scheduling Worksheet'!$I$1:$X$65536,15,FALSE),"")</f>
        <v>7:30-EM</v>
      </c>
      <c r="M60" s="67" t="str">
        <f>IF(ISNUMBER(MATCH($D60,'[1]Scheduling Worksheet'!$J$1:$J$65536,0)),VLOOKUP($D60,'[1]Scheduling Worksheet'!$J$1:$X$65536,14,FALSE),"")</f>
        <v/>
      </c>
      <c r="N60" s="68" t="str">
        <f>IF(ISNUMBER(MATCH($D60,'[1]Scheduling Worksheet'!$K$1:$K$65536,0)),VLOOKUP($D60,'[1]Scheduling Worksheet'!$K$1:$X$65536,13,FALSE),"")</f>
        <v>7:30-EM</v>
      </c>
      <c r="O60" s="36"/>
      <c r="P60"/>
      <c r="Q60"/>
      <c r="R60" s="67" t="str">
        <f>IF(ISNUMBER(MATCH($D60,'[1]Scheduling Worksheet'!L$1:L$65536,0)),VLOOKUP($D60,'[1]Scheduling Worksheet'!$L$1:$X$65536,13,FALSE),"")</f>
        <v>7:30-EM</v>
      </c>
      <c r="S60" s="67" t="str">
        <f>IF(ISNUMBER(MATCH($D60,'[1]Scheduling Worksheet'!$M$1:$M$65536,0)),VLOOKUP($D60,'[1]Scheduling Worksheet'!$M$1:$X$65536,12,FALSE),"")</f>
        <v/>
      </c>
      <c r="T60" s="67" t="str">
        <f>IF(ISNUMBER(MATCH($D60,'[1]Scheduling Worksheet'!$N$1:$N$65536,0)),VLOOKUP($D60,'[1]Scheduling Worksheet'!$N$1:$X$65536,11,FALSE),"")</f>
        <v/>
      </c>
      <c r="U60" s="67" t="str">
        <f>IF(ISNUMBER(MATCH($D60,'[1]Scheduling Worksheet'!$O$1:$O$65536,0)),VLOOKUP($D60,'[1]Scheduling Worksheet'!$O$1:$X$65536,10,FALSE),"")</f>
        <v>7:30-EM</v>
      </c>
      <c r="V60" s="67" t="str">
        <f>IF(ISNUMBER(MATCH($D60,'[1]Scheduling Worksheet'!$P$1:$P$65536,0)),VLOOKUP($D60,'[1]Scheduling Worksheet'!$P$1:$X$65536,9,FALSE),"")</f>
        <v/>
      </c>
      <c r="W60" s="67" t="str">
        <f>IF(ISNUMBER(MATCH($D60,'[1]Scheduling Worksheet'!$Q$1:$Q$65536,0)),VLOOKUP($D60,'[1]Scheduling Worksheet'!$Q$1:$X$65536,8,FALSE),"")</f>
        <v/>
      </c>
      <c r="X60" s="67" t="str">
        <f>IF(ISNUMBER(MATCH($D60,'[1]Scheduling Worksheet'!$R$1:$R$65536,0)),VLOOKUP($D60,'[1]Scheduling Worksheet'!$R$1:$X$65536,7,FALSE),"")</f>
        <v>7:30-EM</v>
      </c>
      <c r="Y60" s="68" t="str">
        <f>IF(ISNUMBER(MATCH($D60,'[1]Scheduling Worksheet'!$S$1:$S$65536,0)),VLOOKUP($D60,'[1]Scheduling Worksheet'!$S$1:$X$65536,6,FALSE),"")</f>
        <v/>
      </c>
      <c r="Z60" s="68" t="str">
        <f>IF(ISNUMBER(MATCH($D60,'[1]Scheduling Worksheet'!$T$1:$T$65536,0)),VLOOKUP($D60,'[1]Scheduling Worksheet'!$T$1:$X$65536,5,FALSE),"")</f>
        <v/>
      </c>
      <c r="AA60" s="30"/>
      <c r="AB60" s="6">
        <f t="shared" si="9"/>
        <v>7</v>
      </c>
      <c r="AC60" s="6">
        <f t="shared" si="10"/>
        <v>7</v>
      </c>
      <c r="AD60" s="35">
        <f t="shared" si="11"/>
        <v>0</v>
      </c>
      <c r="AE60" s="25">
        <f>VLOOKUP($D60,[2]EM!$D$1:$O$65540,5,FALSE)</f>
        <v>0</v>
      </c>
      <c r="AF60" s="25">
        <f>_xlfn.XLOOKUP(D60,[2]EM!$D:$D,[2]EM!$AK:$AK,"")</f>
        <v>0</v>
      </c>
      <c r="AG60" s="25">
        <f>_xlfn.XLOOKUP(D60,[2]EM!$D:$D,[2]EM!$AN:$AN,"")</f>
        <v>0</v>
      </c>
      <c r="AH60" s="4" t="str">
        <f>VLOOKUP($D60,[2]EM!$D$1:$O$65540,12,FALSE)</f>
        <v>deibarra@sbcglobal.net</v>
      </c>
      <c r="AI60" s="3"/>
      <c r="AJ60" s="3" t="str">
        <f>_xlfn.XLOOKUP(D60,'[2]EIM check'!$A:$A,'[2]EIM check'!$C:$C,"no info")</f>
        <v>Expires 2028/02</v>
      </c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DR60" s="10"/>
    </row>
    <row r="61" spans="1:126" s="11" customFormat="1" ht="20.25" customHeight="1" x14ac:dyDescent="0.2">
      <c r="A61" s="41" t="str">
        <f>_xlfn.XLOOKUP(D61,[2]EM!$D:$D,[2]EM!$F:$F,"")</f>
        <v>?</v>
      </c>
      <c r="B61" s="52" t="str">
        <f>VLOOKUP($D61,[2]EM!$D$1:$P$65540,13,FALSE)</f>
        <v>512-924-2461</v>
      </c>
      <c r="C61" s="54" t="str">
        <f>_xlfn.XLOOKUP(D61&amp;"*",[2]EM!$D:$D,[2]EM!$E:$E,"",2)</f>
        <v>7:30,</v>
      </c>
      <c r="D61" s="57" t="s">
        <v>110</v>
      </c>
      <c r="E61" s="65" t="str">
        <f>IF(ISNUMBER(MATCH($D61,'[1]Scheduling Worksheet'!$B$1:$B$65536,0)),VLOOKUP($D61,'[1]Scheduling Worksheet'!$B$1:$W$65536,22,FALSE),"")</f>
        <v>7:30-EM</v>
      </c>
      <c r="F61" s="67" t="str">
        <f>IF(ISNUMBER(MATCH($D61,'[1]Scheduling Worksheet'!$C$1:$C$65536,0)),VLOOKUP($D61,'[1]Scheduling Worksheet'!$C$1:$X$65536,21,FALSE),"")</f>
        <v/>
      </c>
      <c r="G61" s="67" t="str">
        <f>IF(ISNUMBER(MATCH($D61,'[1]Scheduling Worksheet'!$D$1:$D$65536,0)),VLOOKUP($D61,'[1]Scheduling Worksheet'!$D$1:$X$65536,20,FALSE),"")</f>
        <v>7:30-EM</v>
      </c>
      <c r="H61" s="67" t="str">
        <f>IF(ISNUMBER(MATCH($D61,'[1]Scheduling Worksheet'!$E$1:$E$65536,0)),VLOOKUP($D61,'[1]Scheduling Worksheet'!$E$1:$X$65536,19,FALSE),"")</f>
        <v/>
      </c>
      <c r="I61" s="67" t="str">
        <f>IF(ISNUMBER(MATCH($D61,'[1]Scheduling Worksheet'!$F$1:$F$65536,0)),VLOOKUP($D61,'[1]Scheduling Worksheet'!$F$1:$X$65536,19,FALSE),"")</f>
        <v>7:30-EM</v>
      </c>
      <c r="J61" s="67" t="str">
        <f>IF(ISNUMBER(MATCH($D61,'[1]Scheduling Worksheet'!$G$1:$G$65536,0)),VLOOKUP($D61,'[1]Scheduling Worksheet'!$G$1:$X$65536,17,FALSE),"")</f>
        <v/>
      </c>
      <c r="K61" s="67" t="str">
        <f>IF(ISNUMBER(MATCH($D61,'[1]Scheduling Worksheet'!$H$1:$H$65536,0)),VLOOKUP($D61,'[1]Scheduling Worksheet'!$H$1:$X$65536,16,FALSE),"")</f>
        <v>7:30-EM</v>
      </c>
      <c r="L61" s="67" t="str">
        <f>IF(ISNUMBER(MATCH($D61,'[1]Scheduling Worksheet'!$I$1:$I$65536,0)),VLOOKUP($D61,'[1]Scheduling Worksheet'!$I$1:$X$65536,15,FALSE),"")</f>
        <v/>
      </c>
      <c r="M61" s="67" t="str">
        <f>IF(ISNUMBER(MATCH($D61,'[1]Scheduling Worksheet'!$J$1:$J$65536,0)),VLOOKUP($D61,'[1]Scheduling Worksheet'!$J$1:$X$65536,14,FALSE),"")</f>
        <v/>
      </c>
      <c r="N61" s="69" t="str">
        <f>IF(ISNUMBER(MATCH($D61,'[1]Scheduling Worksheet'!$K$1:$K$65536,0)),VLOOKUP($D61,'[1]Scheduling Worksheet'!$K$1:$X$65536,13,FALSE),"")</f>
        <v>7:30-EM</v>
      </c>
      <c r="O61" s="36"/>
      <c r="P61"/>
      <c r="Q61"/>
      <c r="R61" s="67" t="str">
        <f>IF(ISNUMBER(MATCH($D61,'[1]Scheduling Worksheet'!L$1:L$65536,0)),VLOOKUP($D61,'[1]Scheduling Worksheet'!$L$1:$X$65536,13,FALSE),"")</f>
        <v/>
      </c>
      <c r="S61" s="67" t="str">
        <f>IF(ISNUMBER(MATCH($D61,'[1]Scheduling Worksheet'!$M$1:$M$65536,0)),VLOOKUP($D61,'[1]Scheduling Worksheet'!$M$1:$X$65536,12,FALSE),"")</f>
        <v>7:30-EM</v>
      </c>
      <c r="T61" s="67" t="str">
        <f>IF(ISNUMBER(MATCH($D61,'[1]Scheduling Worksheet'!$N$1:$N$65536,0)),VLOOKUP($D61,'[1]Scheduling Worksheet'!$N$1:$X$65536,11,FALSE),"")</f>
        <v/>
      </c>
      <c r="U61" s="67" t="str">
        <f>IF(ISNUMBER(MATCH($D61,'[1]Scheduling Worksheet'!$O$1:$O$65536,0)),VLOOKUP($D61,'[1]Scheduling Worksheet'!$O$1:$X$65536,10,FALSE),"")</f>
        <v/>
      </c>
      <c r="V61" s="67" t="str">
        <f>IF(ISNUMBER(MATCH($D61,'[1]Scheduling Worksheet'!$P$1:$P$65536,0)),VLOOKUP($D61,'[1]Scheduling Worksheet'!$P$1:$X$65536,9,FALSE),"")</f>
        <v>7:30-EM</v>
      </c>
      <c r="W61" s="67" t="str">
        <f>IF(ISNUMBER(MATCH($D61,'[1]Scheduling Worksheet'!$Q$1:$Q$65536,0)),VLOOKUP($D61,'[1]Scheduling Worksheet'!$Q$1:$X$65536,8,FALSE),"")</f>
        <v/>
      </c>
      <c r="X61" s="67" t="str">
        <f>IF(ISNUMBER(MATCH($D61,'[1]Scheduling Worksheet'!$R$1:$R$65536,0)),VLOOKUP($D61,'[1]Scheduling Worksheet'!$R$1:$X$65536,7,FALSE),"")</f>
        <v>7:30-EM</v>
      </c>
      <c r="Y61" s="68" t="str">
        <f>IF(ISNUMBER(MATCH($D61,'[1]Scheduling Worksheet'!$S$1:$S$65536,0)),VLOOKUP($D61,'[1]Scheduling Worksheet'!$S$1:$X$65536,6,FALSE),"")</f>
        <v/>
      </c>
      <c r="Z61" s="68" t="str">
        <f>IF(ISNUMBER(MATCH($D61,'[1]Scheduling Worksheet'!$T$1:$T$65536,0)),VLOOKUP($D61,'[1]Scheduling Worksheet'!$T$1:$X$65536,5,FALSE),"")</f>
        <v>7:30-EM</v>
      </c>
      <c r="AA61" s="30"/>
      <c r="AB61" s="6">
        <f t="shared" si="9"/>
        <v>9</v>
      </c>
      <c r="AC61" s="6">
        <f t="shared" si="10"/>
        <v>9</v>
      </c>
      <c r="AD61" s="2">
        <f t="shared" si="11"/>
        <v>0</v>
      </c>
      <c r="AE61" s="35">
        <f>VLOOKUP($D61,[2]EM!$D$1:$O$65540,5,FALSE)</f>
        <v>0</v>
      </c>
      <c r="AF61" s="25" t="str">
        <f>_xlfn.XLOOKUP(D61,[2]EM!$D:$D,[2]EM!$AK:$AK,"")</f>
        <v>with Lillian Jimenez</v>
      </c>
      <c r="AG61" s="25" t="str">
        <f>_xlfn.XLOOKUP(D61,[2]EM!$D:$D,[2]EM!$AN:$AN,"")</f>
        <v>Back 2027-06 Re-trained no response 2023-07</v>
      </c>
      <c r="AH61" s="4" t="str">
        <f>VLOOKUP($D61,[2]EM!$D$1:$O$65540,12,FALSE)</f>
        <v>Cld123@austin.rr.com</v>
      </c>
      <c r="AI61" s="4" t="str">
        <f>VLOOKUP($D61,[2]EM!$D$1:$O$65540,12,FALSE)</f>
        <v>Cld123@austin.rr.com</v>
      </c>
      <c r="AJ61" s="3" t="str">
        <f>_xlfn.XLOOKUP(D61,'[2]EIM check'!$A:$A,'[2]EIM check'!$C:$C,"no info")</f>
        <v>Expires 2026/06</v>
      </c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1:126" s="11" customFormat="1" ht="20.25" customHeight="1" x14ac:dyDescent="0.2">
      <c r="A62" s="41" t="str">
        <f>_xlfn.XLOOKUP(D62,[2]EM!$D:$D,[2]EM!$F:$F,"")</f>
        <v>?</v>
      </c>
      <c r="B62" s="52" t="str">
        <f>VLOOKUP($D62,[2]EM!$D$1:$P$65540,13,FALSE)</f>
        <v>512-924-1415</v>
      </c>
      <c r="C62" s="54" t="str">
        <f>_xlfn.XLOOKUP(D62&amp;"*",[2]EM!$D:$D,[2]EM!$E:$E,"",2)</f>
        <v>7:30,</v>
      </c>
      <c r="D62" s="57" t="s">
        <v>111</v>
      </c>
      <c r="E62" s="65" t="str">
        <f>IF(ISNUMBER(MATCH($D62,'[1]Scheduling Worksheet'!$B$1:$B$65536,0)),VLOOKUP($D62,'[1]Scheduling Worksheet'!$B$1:$W$65536,22,FALSE),"")</f>
        <v>7:30-EM</v>
      </c>
      <c r="F62" s="67" t="str">
        <f>IF(ISNUMBER(MATCH($D62,'[1]Scheduling Worksheet'!$C$1:$C$65536,0)),VLOOKUP($D62,'[1]Scheduling Worksheet'!$C$1:$X$65536,21,FALSE),"")</f>
        <v/>
      </c>
      <c r="G62" s="67" t="str">
        <f>IF(ISNUMBER(MATCH($D62,'[1]Scheduling Worksheet'!$D$1:$D$65536,0)),VLOOKUP($D62,'[1]Scheduling Worksheet'!$D$1:$X$65536,20,FALSE),"")</f>
        <v>7:30-EM</v>
      </c>
      <c r="H62" s="67" t="str">
        <f>IF(ISNUMBER(MATCH($D62,'[1]Scheduling Worksheet'!$E$1:$E$65536,0)),VLOOKUP($D62,'[1]Scheduling Worksheet'!$E$1:$X$65536,19,FALSE),"")</f>
        <v/>
      </c>
      <c r="I62" s="67" t="str">
        <f>IF(ISNUMBER(MATCH($D62,'[1]Scheduling Worksheet'!$F$1:$F$65536,0)),VLOOKUP($D62,'[1]Scheduling Worksheet'!$F$1:$X$65536,19,FALSE),"")</f>
        <v>7:30-EM</v>
      </c>
      <c r="J62" s="67" t="str">
        <f>IF(ISNUMBER(MATCH($D62,'[1]Scheduling Worksheet'!$G$1:$G$65536,0)),VLOOKUP($D62,'[1]Scheduling Worksheet'!$G$1:$X$65536,17,FALSE),"")</f>
        <v/>
      </c>
      <c r="K62" s="67" t="str">
        <f>IF(ISNUMBER(MATCH($D62,'[1]Scheduling Worksheet'!$H$1:$H$65536,0)),VLOOKUP($D62,'[1]Scheduling Worksheet'!$H$1:$X$65536,16,FALSE),"")</f>
        <v>7:30-EM</v>
      </c>
      <c r="L62" s="67" t="str">
        <f>IF(ISNUMBER(MATCH($D62,'[1]Scheduling Worksheet'!$I$1:$I$65536,0)),VLOOKUP($D62,'[1]Scheduling Worksheet'!$I$1:$X$65536,15,FALSE),"")</f>
        <v/>
      </c>
      <c r="M62" s="67" t="str">
        <f>IF(ISNUMBER(MATCH($D62,'[1]Scheduling Worksheet'!$J$1:$J$65536,0)),VLOOKUP($D62,'[1]Scheduling Worksheet'!$J$1:$X$65536,14,FALSE),"")</f>
        <v/>
      </c>
      <c r="N62" s="69" t="str">
        <f>IF(ISNUMBER(MATCH($D62,'[1]Scheduling Worksheet'!$K$1:$K$65536,0)),VLOOKUP($D62,'[1]Scheduling Worksheet'!$K$1:$X$65536,13,FALSE),"")</f>
        <v>7:30-EM</v>
      </c>
      <c r="O62" s="36"/>
      <c r="P62"/>
      <c r="Q62"/>
      <c r="R62" s="67" t="str">
        <f>IF(ISNUMBER(MATCH($D62,'[1]Scheduling Worksheet'!L$1:L$65536,0)),VLOOKUP($D62,'[1]Scheduling Worksheet'!$L$1:$X$65536,13,FALSE),"")</f>
        <v/>
      </c>
      <c r="S62" s="67" t="str">
        <f>IF(ISNUMBER(MATCH($D62,'[1]Scheduling Worksheet'!$M$1:$M$65536,0)),VLOOKUP($D62,'[1]Scheduling Worksheet'!$M$1:$X$65536,12,FALSE),"")</f>
        <v>7:30-EM</v>
      </c>
      <c r="T62" s="67" t="str">
        <f>IF(ISNUMBER(MATCH($D62,'[1]Scheduling Worksheet'!$N$1:$N$65536,0)),VLOOKUP($D62,'[1]Scheduling Worksheet'!$N$1:$X$65536,11,FALSE),"")</f>
        <v/>
      </c>
      <c r="U62" s="67" t="str">
        <f>IF(ISNUMBER(MATCH($D62,'[1]Scheduling Worksheet'!$O$1:$O$65536,0)),VLOOKUP($D62,'[1]Scheduling Worksheet'!$O$1:$X$65536,10,FALSE),"")</f>
        <v/>
      </c>
      <c r="V62" s="67" t="str">
        <f>IF(ISNUMBER(MATCH($D62,'[1]Scheduling Worksheet'!$P$1:$P$65536,0)),VLOOKUP($D62,'[1]Scheduling Worksheet'!$P$1:$X$65536,9,FALSE),"")</f>
        <v>7:30-EM</v>
      </c>
      <c r="W62" s="67" t="str">
        <f>IF(ISNUMBER(MATCH($D62,'[1]Scheduling Worksheet'!$Q$1:$Q$65536,0)),VLOOKUP($D62,'[1]Scheduling Worksheet'!$Q$1:$X$65536,8,FALSE),"")</f>
        <v/>
      </c>
      <c r="X62" s="67" t="str">
        <f>IF(ISNUMBER(MATCH($D62,'[1]Scheduling Worksheet'!$R$1:$R$65536,0)),VLOOKUP($D62,'[1]Scheduling Worksheet'!$R$1:$X$65536,7,FALSE),"")</f>
        <v>7:30-EM</v>
      </c>
      <c r="Y62" s="68" t="str">
        <f>IF(ISNUMBER(MATCH($D62,'[1]Scheduling Worksheet'!$S$1:$S$65536,0)),VLOOKUP($D62,'[1]Scheduling Worksheet'!$S$1:$X$65536,6,FALSE),"")</f>
        <v/>
      </c>
      <c r="Z62" s="68" t="str">
        <f>IF(ISNUMBER(MATCH($D62,'[1]Scheduling Worksheet'!$T$1:$T$65536,0)),VLOOKUP($D62,'[1]Scheduling Worksheet'!$T$1:$X$65536,5,FALSE),"")</f>
        <v>7:30-EM</v>
      </c>
      <c r="AA62" s="30"/>
      <c r="AB62" s="6">
        <f t="shared" si="9"/>
        <v>9</v>
      </c>
      <c r="AC62" s="6">
        <f t="shared" si="10"/>
        <v>9</v>
      </c>
      <c r="AD62" s="2">
        <f t="shared" si="11"/>
        <v>0</v>
      </c>
      <c r="AE62" s="35">
        <f>VLOOKUP($D62,[2]EM!$D$1:$O$65540,5,FALSE)</f>
        <v>0</v>
      </c>
      <c r="AF62" s="25" t="str">
        <f>_xlfn.XLOOKUP(D62,[2]EM!$D:$D,[2]EM!$AK:$AK,"")</f>
        <v>with Javier Jiminez</v>
      </c>
      <c r="AG62" s="25" t="str">
        <f>_xlfn.XLOOKUP(D62,[2]EM!$D:$D,[2]EM!$AN:$AN,"")</f>
        <v>Back 2027-06 Re-trained no response 2023-07</v>
      </c>
      <c r="AH62" s="4" t="str">
        <f>VLOOKUP($D62,[2]EM!$D$1:$O$65540,12,FALSE)</f>
        <v>Cld123@austin.rr.com, tootie.poquito.sassy@gmail.com</v>
      </c>
      <c r="AI62" s="4" t="str">
        <f>VLOOKUP($D62,[2]EM!$D$1:$O$65540,12,FALSE)</f>
        <v>Cld123@austin.rr.com, tootie.poquito.sassy@gmail.com</v>
      </c>
      <c r="AJ62" s="3" t="str">
        <f>_xlfn.XLOOKUP(D62,'[2]EIM check'!$A:$A,'[2]EIM check'!$C:$C,"no info")</f>
        <v>Expires 2026/06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</row>
    <row r="63" spans="1:126" s="11" customFormat="1" ht="20.25" customHeight="1" x14ac:dyDescent="0.2">
      <c r="A63" s="41">
        <f>_xlfn.XLOOKUP(D63,[2]EM!$D:$D,[2]EM!$F:$F,"")</f>
        <v>0</v>
      </c>
      <c r="B63" s="52" t="str">
        <f>VLOOKUP($D63,[2]EM!$D$1:$P$65540,13,FALSE)</f>
        <v>512-590-9046</v>
      </c>
      <c r="C63" s="54" t="str">
        <f>_xlfn.XLOOKUP(D63&amp;"*",[2]EM!$D:$D,[2]EM!$E:$E,"",2)</f>
        <v>7:30,</v>
      </c>
      <c r="D63" s="53" t="s">
        <v>95</v>
      </c>
      <c r="E63" s="65" t="str">
        <f>IF(ISNUMBER(MATCH($D63,'[1]Scheduling Worksheet'!$B$1:$B$65536,0)),VLOOKUP($D63,'[1]Scheduling Worksheet'!$B$1:$W$65536,22,FALSE),"")</f>
        <v>7:30-EM</v>
      </c>
      <c r="F63" s="67" t="str">
        <f>IF(ISNUMBER(MATCH($D63,'[1]Scheduling Worksheet'!$C$1:$C$65536,0)),VLOOKUP($D63,'[1]Scheduling Worksheet'!$C$1:$X$65536,21,FALSE),"")</f>
        <v/>
      </c>
      <c r="G63" s="67" t="str">
        <f>IF(ISNUMBER(MATCH($D63,'[1]Scheduling Worksheet'!$D$1:$D$65536,0)),VLOOKUP($D63,'[1]Scheduling Worksheet'!$D$1:$X$65536,20,FALSE),"")</f>
        <v>7:30-EM</v>
      </c>
      <c r="H63" s="67" t="str">
        <f>IF(ISNUMBER(MATCH($D63,'[1]Scheduling Worksheet'!$E$1:$E$65536,0)),VLOOKUP($D63,'[1]Scheduling Worksheet'!$E$1:$X$65536,19,FALSE),"")</f>
        <v/>
      </c>
      <c r="I63" s="67" t="str">
        <f>IF(ISNUMBER(MATCH($D63,'[1]Scheduling Worksheet'!$F$1:$F$65536,0)),VLOOKUP($D63,'[1]Scheduling Worksheet'!$F$1:$X$65536,19,FALSE),"")</f>
        <v/>
      </c>
      <c r="J63" s="67" t="str">
        <f>IF(ISNUMBER(MATCH($D63,'[1]Scheduling Worksheet'!$G$1:$G$65536,0)),VLOOKUP($D63,'[1]Scheduling Worksheet'!$G$1:$X$65536,17,FALSE),"")</f>
        <v>7:30-EM</v>
      </c>
      <c r="K63" s="67" t="str">
        <f>IF(ISNUMBER(MATCH($D63,'[1]Scheduling Worksheet'!$H$1:$H$65536,0)),VLOOKUP($D63,'[1]Scheduling Worksheet'!$H$1:$X$65536,16,FALSE),"")</f>
        <v/>
      </c>
      <c r="L63" s="67" t="str">
        <f>IF(ISNUMBER(MATCH($D63,'[1]Scheduling Worksheet'!$I$1:$I$65536,0)),VLOOKUP($D63,'[1]Scheduling Worksheet'!$I$1:$X$65536,15,FALSE),"")</f>
        <v/>
      </c>
      <c r="M63" s="67" t="str">
        <f>IF(ISNUMBER(MATCH($D63,'[1]Scheduling Worksheet'!$J$1:$J$65536,0)),VLOOKUP($D63,'[1]Scheduling Worksheet'!$J$1:$X$65536,14,FALSE),"")</f>
        <v>7:30-EM</v>
      </c>
      <c r="N63" s="68" t="str">
        <f>IF(ISNUMBER(MATCH($D63,'[1]Scheduling Worksheet'!$K$1:$K$65536,0)),VLOOKUP($D63,'[1]Scheduling Worksheet'!$K$1:$X$65536,13,FALSE),"")</f>
        <v/>
      </c>
      <c r="O63" s="36"/>
      <c r="P63"/>
      <c r="Q63"/>
      <c r="R63" s="67" t="str">
        <f>IF(ISNUMBER(MATCH($D63,'[1]Scheduling Worksheet'!L$1:L$65536,0)),VLOOKUP($D63,'[1]Scheduling Worksheet'!$L$1:$X$65536,13,FALSE),"")</f>
        <v>7:30-EM</v>
      </c>
      <c r="S63" s="67" t="str">
        <f>IF(ISNUMBER(MATCH($D63,'[1]Scheduling Worksheet'!$M$1:$M$65536,0)),VLOOKUP($D63,'[1]Scheduling Worksheet'!$M$1:$X$65536,12,FALSE),"")</f>
        <v/>
      </c>
      <c r="T63" s="67" t="str">
        <f>IF(ISNUMBER(MATCH($D63,'[1]Scheduling Worksheet'!$N$1:$N$65536,0)),VLOOKUP($D63,'[1]Scheduling Worksheet'!$N$1:$X$65536,11,FALSE),"")</f>
        <v/>
      </c>
      <c r="U63" s="67" t="str">
        <f>IF(ISNUMBER(MATCH($D63,'[1]Scheduling Worksheet'!$O$1:$O$65536,0)),VLOOKUP($D63,'[1]Scheduling Worksheet'!$O$1:$X$65536,10,FALSE),"")</f>
        <v>7:30-EM</v>
      </c>
      <c r="V63" s="67" t="str">
        <f>IF(ISNUMBER(MATCH($D63,'[1]Scheduling Worksheet'!$P$1:$P$65536,0)),VLOOKUP($D63,'[1]Scheduling Worksheet'!$P$1:$X$65536,9,FALSE),"")</f>
        <v/>
      </c>
      <c r="W63" s="67" t="str">
        <f>IF(ISNUMBER(MATCH($D63,'[1]Scheduling Worksheet'!$Q$1:$Q$65536,0)),VLOOKUP($D63,'[1]Scheduling Worksheet'!$Q$1:$X$65536,8,FALSE),"")</f>
        <v>7:30-EM</v>
      </c>
      <c r="X63" s="67" t="str">
        <f>IF(ISNUMBER(MATCH($D63,'[1]Scheduling Worksheet'!$R$1:$R$65536,0)),VLOOKUP($D63,'[1]Scheduling Worksheet'!$R$1:$X$65536,7,FALSE),"")</f>
        <v/>
      </c>
      <c r="Y63" s="68" t="str">
        <f>IF(ISNUMBER(MATCH($D63,'[1]Scheduling Worksheet'!$S$1:$S$65536,0)),VLOOKUP($D63,'[1]Scheduling Worksheet'!$S$1:$X$65536,6,FALSE),"")</f>
        <v>7:30-EM</v>
      </c>
      <c r="Z63" s="68" t="str">
        <f>IF(ISNUMBER(MATCH($D63,'[1]Scheduling Worksheet'!$T$1:$T$65536,0)),VLOOKUP($D63,'[1]Scheduling Worksheet'!$T$1:$X$65536,5,FALSE),"")</f>
        <v/>
      </c>
      <c r="AA63" s="30"/>
      <c r="AB63" s="6">
        <f t="shared" ref="AB63:AB74" si="12">COUNTIF($E63:$Z63,"*-EM*")+COUNTIF($E63:$Z63,"*-CUP*")</f>
        <v>8</v>
      </c>
      <c r="AC63" s="6">
        <f t="shared" ref="AC63:AC74" si="13">COUNTIF($E63:$Z63,"*-EM*")+COUNTIF($E63:$Z63,"*-CUP*")+COUNTIF($E63:$Z63,"*-Lector*")</f>
        <v>8</v>
      </c>
      <c r="AD63" s="35">
        <f t="shared" ref="AD63:AD74" si="14">COUNTIF($E63:$Z63,"*-Lector")</f>
        <v>0</v>
      </c>
      <c r="AE63" s="25">
        <f>VLOOKUP($D63,[2]EM!$D$1:$O$65540,5,FALSE)</f>
        <v>0</v>
      </c>
      <c r="AF63" s="25" t="str">
        <f>_xlfn.XLOOKUP(D63,[2]EM!$D:$D,[2]EM!$AK:$AK,"")</f>
        <v>Not showing up per DW 2023-10</v>
      </c>
      <c r="AG63" s="25">
        <f>_xlfn.XLOOKUP(D63,[2]EM!$D:$D,[2]EM!$AN:$AN,"")</f>
        <v>0</v>
      </c>
      <c r="AH63" s="4" t="str">
        <f>VLOOKUP($D63,[2]EM!$D$1:$O$65540,12,FALSE)</f>
        <v>matt.lashlee@gmail.com</v>
      </c>
      <c r="AI63" s="3"/>
      <c r="AJ63" s="3" t="str">
        <f>_xlfn.XLOOKUP(D63,'[2]EIM check'!$A:$A,'[2]EIM check'!$C:$C,"no info")</f>
        <v>Expires 2026/10</v>
      </c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DR63" s="10"/>
    </row>
    <row r="64" spans="1:126" s="11" customFormat="1" ht="20.25" customHeight="1" x14ac:dyDescent="0.2">
      <c r="A64" s="41">
        <f>_xlfn.XLOOKUP(D64,[2]EM!$D:$D,[2]EM!$F:$F,"")</f>
        <v>0</v>
      </c>
      <c r="B64" s="89" t="str">
        <f>VLOOKUP($D64,[2]EM!$D$1:$P$65540,13,FALSE)</f>
        <v>737-270-3403</v>
      </c>
      <c r="C64" s="54" t="str">
        <f>_xlfn.XLOOKUP(D64&amp;"*",[2]EM!$D:$D,[2]EM!$E:$E,"",2)</f>
        <v>7:30,</v>
      </c>
      <c r="D64" s="60" t="s">
        <v>156</v>
      </c>
      <c r="E64" s="65" t="str">
        <f>IF(ISNUMBER(MATCH($D64,'[1]Scheduling Worksheet'!$B$1:$B$65536,0)),VLOOKUP($D64,'[1]Scheduling Worksheet'!$B$1:$W$65536,22,FALSE),"")</f>
        <v/>
      </c>
      <c r="F64" s="67" t="str">
        <f>IF(ISNUMBER(MATCH($D64,'[1]Scheduling Worksheet'!$C$1:$C$65536,0)),VLOOKUP($D64,'[1]Scheduling Worksheet'!$C$1:$X$65536,21,FALSE),"")</f>
        <v>7:30-EM</v>
      </c>
      <c r="G64" s="67" t="str">
        <f>IF(ISNUMBER(MATCH($D64,'[1]Scheduling Worksheet'!$D$1:$D$65536,0)),VLOOKUP($D64,'[1]Scheduling Worksheet'!$D$1:$X$65536,20,FALSE),"")</f>
        <v/>
      </c>
      <c r="H64" s="66" t="str">
        <f>IF(ISNUMBER(MATCH($D64,'[1]Scheduling Worksheet'!$E$1:$E$65536,0)),VLOOKUP($D64,'[1]Scheduling Worksheet'!$E$1:$X$65536,19,FALSE),"")</f>
        <v/>
      </c>
      <c r="I64" s="67" t="str">
        <f>IF(ISNUMBER(MATCH($D64,'[1]Scheduling Worksheet'!$F$1:$F$65536,0)),VLOOKUP($D64,'[1]Scheduling Worksheet'!$F$1:$X$65536,19,FALSE),"")</f>
        <v/>
      </c>
      <c r="J64" s="67" t="str">
        <f>IF(ISNUMBER(MATCH($D64,'[1]Scheduling Worksheet'!$G$1:$G$65536,0)),VLOOKUP($D64,'[1]Scheduling Worksheet'!$G$1:$X$65536,17,FALSE),"")</f>
        <v>7:30-Lector</v>
      </c>
      <c r="K64" s="67" t="str">
        <f>IF(ISNUMBER(MATCH($D64,'[1]Scheduling Worksheet'!$H$1:$H$65536,0)),VLOOKUP($D64,'[1]Scheduling Worksheet'!$H$1:$X$65536,16,FALSE),"")</f>
        <v>7:30-EM</v>
      </c>
      <c r="L64" s="67" t="str">
        <f>IF(ISNUMBER(MATCH($D64,'[1]Scheduling Worksheet'!$I$1:$I$65536,0)),VLOOKUP($D64,'[1]Scheduling Worksheet'!$I$1:$X$65536,15,FALSE),"")</f>
        <v/>
      </c>
      <c r="M64" s="66" t="str">
        <f>IF(ISNUMBER(MATCH($D64,'[1]Scheduling Worksheet'!$J$1:$J$65536,0)),VLOOKUP($D64,'[1]Scheduling Worksheet'!$J$1:$X$65536,14,FALSE),"")</f>
        <v/>
      </c>
      <c r="N64" s="69" t="str">
        <f>IF(ISNUMBER(MATCH($D64,'[1]Scheduling Worksheet'!$K$1:$K$65536,0)),VLOOKUP($D64,'[1]Scheduling Worksheet'!$K$1:$X$65536,13,FALSE),"")</f>
        <v>7:30-EM</v>
      </c>
      <c r="O64" s="36"/>
      <c r="P64"/>
      <c r="Q64"/>
      <c r="R64" s="66" t="str">
        <f>IF(ISNUMBER(MATCH($D64,'[1]Scheduling Worksheet'!L$1:L$65536,0)),VLOOKUP($D64,'[1]Scheduling Worksheet'!$L$1:$X$65536,13,FALSE),"")</f>
        <v/>
      </c>
      <c r="S64" s="66" t="str">
        <f>IF(ISNUMBER(MATCH($D64,'[1]Scheduling Worksheet'!$M$1:$M$65536,0)),VLOOKUP($D64,'[1]Scheduling Worksheet'!$M$1:$X$65536,12,FALSE),"")</f>
        <v/>
      </c>
      <c r="T64" s="67" t="str">
        <f>IF(ISNUMBER(MATCH($D64,'[1]Scheduling Worksheet'!$N$1:$N$65536,0)),VLOOKUP($D64,'[1]Scheduling Worksheet'!$N$1:$X$65536,11,FALSE),"")</f>
        <v>7:30-EM</v>
      </c>
      <c r="U64" s="67" t="str">
        <f>IF(ISNUMBER(MATCH($D64,'[1]Scheduling Worksheet'!$O$1:$O$65536,0)),VLOOKUP($D64,'[1]Scheduling Worksheet'!$O$1:$X$65536,10,FALSE),"")</f>
        <v/>
      </c>
      <c r="V64" s="67" t="str">
        <f>IF(ISNUMBER(MATCH($D64,'[1]Scheduling Worksheet'!$P$1:$P$65536,0)),VLOOKUP($D64,'[1]Scheduling Worksheet'!$P$1:$X$65536,9,FALSE),"")</f>
        <v>7:30-EM</v>
      </c>
      <c r="W64" s="67" t="str">
        <f>IF(ISNUMBER(MATCH($D64,'[1]Scheduling Worksheet'!$Q$1:$Q$65536,0)),VLOOKUP($D64,'[1]Scheduling Worksheet'!$Q$1:$X$65536,8,FALSE),"")</f>
        <v/>
      </c>
      <c r="X64" s="67" t="str">
        <f>IF(ISNUMBER(MATCH($D64,'[1]Scheduling Worksheet'!$R$1:$R$65536,0)),VLOOKUP($D64,'[1]Scheduling Worksheet'!$R$1:$X$65536,7,FALSE),"")</f>
        <v>7:30-Lector</v>
      </c>
      <c r="Y64" s="90" t="str">
        <f>IF(ISNUMBER(MATCH($D64,'[1]Scheduling Worksheet'!$S$1:$S$65536,0)),VLOOKUP($D64,'[1]Scheduling Worksheet'!$S$1:$X$65536,6,FALSE),"")</f>
        <v/>
      </c>
      <c r="Z64" s="68" t="str">
        <f>IF(ISNUMBER(MATCH($D64,'[1]Scheduling Worksheet'!$T$1:$T$65536,0)),VLOOKUP($D64,'[1]Scheduling Worksheet'!$T$1:$X$65536,5,FALSE),"")</f>
        <v>7:30-EM</v>
      </c>
      <c r="AA64" s="30"/>
      <c r="AB64" s="6">
        <f t="shared" si="12"/>
        <v>6</v>
      </c>
      <c r="AC64" s="6">
        <f t="shared" si="13"/>
        <v>8</v>
      </c>
      <c r="AD64" s="35">
        <f t="shared" si="14"/>
        <v>2</v>
      </c>
      <c r="AE64" s="25" t="str">
        <f>VLOOKUP($D64,[2]EM!$D$1:$O$65540,5,FALSE)</f>
        <v>LEC</v>
      </c>
      <c r="AF64" s="25">
        <f>_xlfn.XLOOKUP(D64,[2]EM!$D:$D,[2]EM!$AK:$AK,"")</f>
        <v>0</v>
      </c>
      <c r="AG64" s="25">
        <f>_xlfn.XLOOKUP(D64,[2]EM!$D:$D,[2]EM!$AN:$AN,"")</f>
        <v>0</v>
      </c>
      <c r="AH64" s="4" t="str">
        <f>VLOOKUP($D64,[2]EM!$D$1:$O$65540,12,FALSE)</f>
        <v>rosefpotter041411@gmail.com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DR64" s="10"/>
    </row>
    <row r="65" spans="1:126" s="5" customFormat="1" ht="20.25" customHeight="1" x14ac:dyDescent="0.2">
      <c r="A65" s="41" t="str">
        <f>_xlfn.XLOOKUP(D65,[2]EM!$D:$D,[2]EM!$F:$F,"")</f>
        <v>no</v>
      </c>
      <c r="B65" s="52" t="str">
        <f>VLOOKUP($D65,[2]EM!$D$1:$P$65540,13,FALSE)</f>
        <v>512-947-6217
512-599-5222</v>
      </c>
      <c r="C65" s="54" t="str">
        <f>_xlfn.XLOOKUP(D65&amp;"*",[2]EM!$D:$D,[2]EM!$E:$E,"",2)</f>
        <v>7:30,</v>
      </c>
      <c r="D65" s="101" t="s">
        <v>41</v>
      </c>
      <c r="E65" s="65" t="str">
        <f>IF(ISNUMBER(MATCH($D65,'[1]Scheduling Worksheet'!$B$1:$B$65536,0)),VLOOKUP($D65,'[1]Scheduling Worksheet'!$B$1:$W$65536,22,FALSE),"")</f>
        <v/>
      </c>
      <c r="F65" s="67" t="str">
        <f>IF(ISNUMBER(MATCH($D65,'[1]Scheduling Worksheet'!$C$1:$C$65536,0)),VLOOKUP($D65,'[1]Scheduling Worksheet'!$C$1:$X$65536,21,FALSE),"")</f>
        <v>7:30-Lector</v>
      </c>
      <c r="G65" s="67" t="str">
        <f>IF(ISNUMBER(MATCH($D65,'[1]Scheduling Worksheet'!$D$1:$D$65536,0)),VLOOKUP($D65,'[1]Scheduling Worksheet'!$D$1:$X$65536,20,FALSE),"")</f>
        <v/>
      </c>
      <c r="H65" s="67" t="str">
        <f>IF(ISNUMBER(MATCH($D65,'[1]Scheduling Worksheet'!$E$1:$E$65536,0)),VLOOKUP($D65,'[1]Scheduling Worksheet'!$E$1:$X$65536,19,FALSE),"")</f>
        <v>7:30-EM</v>
      </c>
      <c r="I65" s="67" t="str">
        <f>IF(ISNUMBER(MATCH($D65,'[1]Scheduling Worksheet'!$F$1:$F$65536,0)),VLOOKUP($D65,'[1]Scheduling Worksheet'!$F$1:$X$65536,19,FALSE),"")</f>
        <v/>
      </c>
      <c r="J65" s="67" t="str">
        <f>IF(ISNUMBER(MATCH($D65,'[1]Scheduling Worksheet'!$G$1:$G$65536,0)),VLOOKUP($D65,'[1]Scheduling Worksheet'!$G$1:$X$65536,17,FALSE),"")</f>
        <v>7:30-EM</v>
      </c>
      <c r="K65" s="67" t="str">
        <f>IF(ISNUMBER(MATCH($D65,'[1]Scheduling Worksheet'!$H$1:$H$65536,0)),VLOOKUP($D65,'[1]Scheduling Worksheet'!$H$1:$X$65536,16,FALSE),"")</f>
        <v/>
      </c>
      <c r="L65" s="67" t="str">
        <f>IF(ISNUMBER(MATCH($D65,'[1]Scheduling Worksheet'!$I$1:$I$65536,0)),VLOOKUP($D65,'[1]Scheduling Worksheet'!$I$1:$X$65536,15,FALSE),"")</f>
        <v>7:30-EM</v>
      </c>
      <c r="M65" s="67" t="str">
        <f>IF(ISNUMBER(MATCH($D65,'[1]Scheduling Worksheet'!$J$1:$J$65536,0)),VLOOKUP($D65,'[1]Scheduling Worksheet'!$J$1:$X$65536,14,FALSE),"")</f>
        <v/>
      </c>
      <c r="N65" s="69" t="str">
        <f>IF(ISNUMBER(MATCH($D65,'[1]Scheduling Worksheet'!$K$1:$K$65536,0)),VLOOKUP($D65,'[1]Scheduling Worksheet'!$K$1:$X$65536,13,FALSE),"")</f>
        <v>7:30-Lector</v>
      </c>
      <c r="O65" s="36"/>
      <c r="P65"/>
      <c r="Q65"/>
      <c r="R65" s="67" t="str">
        <f>IF(ISNUMBER(MATCH($D65,'[1]Scheduling Worksheet'!L$1:L$65536,0)),VLOOKUP($D65,'[1]Scheduling Worksheet'!$L$1:$X$65536,13,FALSE),"")</f>
        <v/>
      </c>
      <c r="S65" s="67" t="str">
        <f>IF(ISNUMBER(MATCH($D65,'[1]Scheduling Worksheet'!$M$1:$M$65536,0)),VLOOKUP($D65,'[1]Scheduling Worksheet'!$M$1:$X$65536,12,FALSE),"")</f>
        <v>7:30-EM</v>
      </c>
      <c r="T65" s="67" t="str">
        <f>IF(ISNUMBER(MATCH($D65,'[1]Scheduling Worksheet'!$N$1:$N$65536,0)),VLOOKUP($D65,'[1]Scheduling Worksheet'!$N$1:$X$65536,11,FALSE),"")</f>
        <v/>
      </c>
      <c r="U65" s="67" t="str">
        <f>IF(ISNUMBER(MATCH($D65,'[1]Scheduling Worksheet'!$O$1:$O$65536,0)),VLOOKUP($D65,'[1]Scheduling Worksheet'!$O$1:$X$65536,10,FALSE),"")</f>
        <v>7:30-EM</v>
      </c>
      <c r="V65" s="67" t="str">
        <f>IF(ISNUMBER(MATCH($D65,'[1]Scheduling Worksheet'!$P$1:$P$65536,0)),VLOOKUP($D65,'[1]Scheduling Worksheet'!$P$1:$X$65536,9,FALSE),"")</f>
        <v/>
      </c>
      <c r="W65" s="67" t="str">
        <f>IF(ISNUMBER(MATCH($D65,'[1]Scheduling Worksheet'!$Q$1:$Q$65536,0)),VLOOKUP($D65,'[1]Scheduling Worksheet'!$Q$1:$X$65536,8,FALSE),"")</f>
        <v>7:30-EM</v>
      </c>
      <c r="X65" s="67" t="str">
        <f>IF(ISNUMBER(MATCH($D65,'[1]Scheduling Worksheet'!$R$1:$R$65536,0)),VLOOKUP($D65,'[1]Scheduling Worksheet'!$R$1:$X$65536,7,FALSE),"")</f>
        <v/>
      </c>
      <c r="Y65" s="68" t="str">
        <f>IF(ISNUMBER(MATCH($D65,'[1]Scheduling Worksheet'!$S$1:$S$65536,0)),VLOOKUP($D65,'[1]Scheduling Worksheet'!$S$1:$X$65536,6,FALSE),"")</f>
        <v/>
      </c>
      <c r="Z65" s="68" t="str">
        <f>IF(ISNUMBER(MATCH($D65,'[1]Scheduling Worksheet'!$T$1:$T$65536,0)),VLOOKUP($D65,'[1]Scheduling Worksheet'!$T$1:$X$65536,5,FALSE),"")</f>
        <v>7:30-Lector</v>
      </c>
      <c r="AA65" s="30"/>
      <c r="AB65" s="6">
        <f t="shared" si="12"/>
        <v>6</v>
      </c>
      <c r="AC65" s="6">
        <f t="shared" si="13"/>
        <v>9</v>
      </c>
      <c r="AD65" s="35">
        <f t="shared" si="14"/>
        <v>3</v>
      </c>
      <c r="AE65" s="25" t="str">
        <f>VLOOKUP($D65,[2]EM!$D$1:$O$65540,5,FALSE)</f>
        <v>LEC</v>
      </c>
      <c r="AF65" s="25">
        <f>_xlfn.XLOOKUP(D65,[2]EM!$D:$D,[2]EM!$AK:$AK,"")</f>
        <v>0</v>
      </c>
      <c r="AG65" s="25">
        <f>_xlfn.XLOOKUP(D65,[2]EM!$D:$D,[2]EM!$AN:$AN,"")</f>
        <v>0</v>
      </c>
      <c r="AH65" s="4" t="str">
        <f>VLOOKUP($D65,[2]EM!$D$1:$O$65540,12,FALSE)</f>
        <v>3eatslh4@gmail.com</v>
      </c>
      <c r="AI65" s="3"/>
      <c r="AJ65" s="3" t="str">
        <f>_xlfn.XLOOKUP(D65,'[2]EIM check'!$A:$A,'[2]EIM check'!$C:$C,"no info")</f>
        <v>Expires 2026/07</v>
      </c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</row>
    <row r="66" spans="1:126" s="5" customFormat="1" ht="20.25" customHeight="1" x14ac:dyDescent="0.2">
      <c r="A66" s="41" t="str">
        <f>_xlfn.XLOOKUP(D66,[2]EM!$D:$D,[2]EM!$F:$F,"")</f>
        <v>MC</v>
      </c>
      <c r="B66" s="89" t="str">
        <f>VLOOKUP($D66,[2]EM!$D$1:$P$65540,13,FALSE)</f>
        <v>512-799-7965</v>
      </c>
      <c r="C66" s="54" t="str">
        <f>_xlfn.XLOOKUP(D66&amp;"*",[2]EM!$D:$D,[2]EM!$E:$E,"",2)</f>
        <v>7:30,</v>
      </c>
      <c r="D66" s="53" t="s">
        <v>87</v>
      </c>
      <c r="E66" s="65" t="str">
        <f>IF(ISNUMBER(MATCH($D66,'[1]Scheduling Worksheet'!$B$1:$B$65536,0)),VLOOKUP($D66,'[1]Scheduling Worksheet'!$B$1:$W$65536,22,FALSE),"")</f>
        <v>7:30-EM</v>
      </c>
      <c r="F66" s="67" t="str">
        <f>IF(ISNUMBER(MATCH($D66,'[1]Scheduling Worksheet'!$C$1:$C$65536,0)),VLOOKUP($D66,'[1]Scheduling Worksheet'!$C$1:$X$65536,21,FALSE),"")</f>
        <v/>
      </c>
      <c r="G66" s="67" t="str">
        <f>IF(ISNUMBER(MATCH($D66,'[1]Scheduling Worksheet'!$D$1:$D$65536,0)),VLOOKUP($D66,'[1]Scheduling Worksheet'!$D$1:$X$65536,20,FALSE),"")</f>
        <v>7:30-EM</v>
      </c>
      <c r="H66" s="67" t="str">
        <f>IF(ISNUMBER(MATCH($D66,'[1]Scheduling Worksheet'!$E$1:$E$65536,0)),VLOOKUP($D66,'[1]Scheduling Worksheet'!$E$1:$X$65536,19,FALSE),"")</f>
        <v/>
      </c>
      <c r="I66" s="67" t="str">
        <f>IF(ISNUMBER(MATCH($D66,'[1]Scheduling Worksheet'!$F$1:$F$65536,0)),VLOOKUP($D66,'[1]Scheduling Worksheet'!$F$1:$X$65536,19,FALSE),"")</f>
        <v>7:30-EM</v>
      </c>
      <c r="J66" s="66" t="str">
        <f>IF(ISNUMBER(MATCH($D66,'[1]Scheduling Worksheet'!$G$1:$G$65536,0)),VLOOKUP($D66,'[1]Scheduling Worksheet'!$G$1:$X$65536,17,FALSE),"")</f>
        <v/>
      </c>
      <c r="K66" s="66" t="str">
        <f>IF(ISNUMBER(MATCH($D66,'[1]Scheduling Worksheet'!$H$1:$H$65536,0)),VLOOKUP($D66,'[1]Scheduling Worksheet'!$H$1:$X$65536,16,FALSE),"")</f>
        <v/>
      </c>
      <c r="L66" s="67" t="str">
        <f>IF(ISNUMBER(MATCH($D66,'[1]Scheduling Worksheet'!$I$1:$I$65536,0)),VLOOKUP($D66,'[1]Scheduling Worksheet'!$I$1:$X$65536,15,FALSE),"")</f>
        <v/>
      </c>
      <c r="M66" s="67" t="str">
        <f>IF(ISNUMBER(MATCH($D66,'[1]Scheduling Worksheet'!$J$1:$J$65536,0)),VLOOKUP($D66,'[1]Scheduling Worksheet'!$J$1:$X$65536,14,FALSE),"")</f>
        <v>7:30-EM</v>
      </c>
      <c r="N66" s="68" t="str">
        <f>IF(ISNUMBER(MATCH($D66,'[1]Scheduling Worksheet'!$K$1:$K$65536,0)),VLOOKUP($D66,'[1]Scheduling Worksheet'!$K$1:$X$65536,13,FALSE),"")</f>
        <v/>
      </c>
      <c r="O66" s="36"/>
      <c r="P66"/>
      <c r="Q66"/>
      <c r="R66" s="67" t="str">
        <f>IF(ISNUMBER(MATCH($D66,'[1]Scheduling Worksheet'!L$1:L$65536,0)),VLOOKUP($D66,'[1]Scheduling Worksheet'!$L$1:$X$65536,13,FALSE),"")</f>
        <v>7:30-EM</v>
      </c>
      <c r="S66" s="67" t="str">
        <f>IF(ISNUMBER(MATCH($D66,'[1]Scheduling Worksheet'!$M$1:$M$65536,0)),VLOOKUP($D66,'[1]Scheduling Worksheet'!$M$1:$X$65536,12,FALSE),"")</f>
        <v/>
      </c>
      <c r="T66" s="67" t="str">
        <f>IF(ISNUMBER(MATCH($D66,'[1]Scheduling Worksheet'!$N$1:$N$65536,0)),VLOOKUP($D66,'[1]Scheduling Worksheet'!$N$1:$X$65536,11,FALSE),"")</f>
        <v>7:30-EM</v>
      </c>
      <c r="U66" s="67" t="str">
        <f>IF(ISNUMBER(MATCH($D66,'[1]Scheduling Worksheet'!$O$1:$O$65536,0)),VLOOKUP($D66,'[1]Scheduling Worksheet'!$O$1:$X$65536,10,FALSE),"")</f>
        <v/>
      </c>
      <c r="V66" s="67" t="str">
        <f>IF(ISNUMBER(MATCH($D66,'[1]Scheduling Worksheet'!$P$1:$P$65536,0)),VLOOKUP($D66,'[1]Scheduling Worksheet'!$P$1:$X$65536,9,FALSE),"")</f>
        <v/>
      </c>
      <c r="W66" s="67" t="str">
        <f>IF(ISNUMBER(MATCH($D66,'[1]Scheduling Worksheet'!$Q$1:$Q$65536,0)),VLOOKUP($D66,'[1]Scheduling Worksheet'!$Q$1:$X$65536,8,FALSE),"")</f>
        <v>7:30-EM</v>
      </c>
      <c r="X66" s="67" t="str">
        <f>IF(ISNUMBER(MATCH($D66,'[1]Scheduling Worksheet'!$R$1:$R$65536,0)),VLOOKUP($D66,'[1]Scheduling Worksheet'!$R$1:$X$65536,7,FALSE),"")</f>
        <v/>
      </c>
      <c r="Y66" s="68" t="str">
        <f>IF(ISNUMBER(MATCH($D66,'[1]Scheduling Worksheet'!$S$1:$S$65536,0)),VLOOKUP($D66,'[1]Scheduling Worksheet'!$S$1:$X$65536,6,FALSE),"")</f>
        <v>7:30-EM</v>
      </c>
      <c r="Z66" s="68" t="str">
        <f>IF(ISNUMBER(MATCH($D66,'[1]Scheduling Worksheet'!$T$1:$T$65536,0)),VLOOKUP($D66,'[1]Scheduling Worksheet'!$T$1:$X$65536,5,FALSE),"")</f>
        <v/>
      </c>
      <c r="AA66" s="30"/>
      <c r="AB66" s="6">
        <f t="shared" si="12"/>
        <v>8</v>
      </c>
      <c r="AC66" s="6">
        <f t="shared" si="13"/>
        <v>8</v>
      </c>
      <c r="AD66" s="35">
        <f t="shared" si="14"/>
        <v>0</v>
      </c>
      <c r="AE66" s="25" t="str">
        <f>VLOOKUP($D66,[2]EM!$D$1:$O$65540,5,FALSE)</f>
        <v>Mass Coordinator</v>
      </c>
      <c r="AF66" s="25" t="str">
        <f>_xlfn.XLOOKUP(D66,[2]EM!$D:$D,[2]EM!$AK:$AK,"")</f>
        <v>Alternate with Diane Wright</v>
      </c>
      <c r="AG66" s="25">
        <f>_xlfn.XLOOKUP(D66,[2]EM!$D:$D,[2]EM!$AN:$AN,"")</f>
        <v>0</v>
      </c>
      <c r="AH66" s="4" t="str">
        <f>VLOOKUP($D66,[2]EM!$D$1:$O$65540,12,FALSE)</f>
        <v>nsookiasian@gmail.com</v>
      </c>
      <c r="AI66" s="3"/>
      <c r="AJ66" s="3" t="str">
        <f>_xlfn.XLOOKUP(D66,'[2]EIM check'!$A:$A,'[2]EIM check'!$C:$C,"no info")</f>
        <v>Expires 2025/11</v>
      </c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S66" s="3"/>
      <c r="DT66" s="3"/>
      <c r="DU66" s="3"/>
      <c r="DV66" s="3"/>
    </row>
    <row r="67" spans="1:126" s="9" customFormat="1" ht="20.25" customHeight="1" x14ac:dyDescent="0.2">
      <c r="A67" s="41">
        <f>_xlfn.XLOOKUP(D67,[2]EM!$D:$D,[2]EM!$F:$F,"")</f>
        <v>0</v>
      </c>
      <c r="B67" s="100" t="str">
        <f>VLOOKUP($D67,[2]EM!$D$1:$P$65540,13,FALSE)</f>
        <v>716-628-6095</v>
      </c>
      <c r="C67" s="54" t="str">
        <f>_xlfn.XLOOKUP(D67&amp;"*",[2]EM!$D:$D,[2]EM!$E:$E,"",2)</f>
        <v>7:30, 9:30,</v>
      </c>
      <c r="D67" s="57" t="s">
        <v>117</v>
      </c>
      <c r="E67" s="65" t="str">
        <f>IF(ISNUMBER(MATCH($D67,'[1]Scheduling Worksheet'!$B$1:$B$65536,0)),VLOOKUP($D67,'[1]Scheduling Worksheet'!$B$1:$W$65536,22,FALSE),"")</f>
        <v/>
      </c>
      <c r="F67" s="67" t="str">
        <f>IF(ISNUMBER(MATCH($D67,'[1]Scheduling Worksheet'!$C$1:$C$65536,0)),VLOOKUP($D67,'[1]Scheduling Worksheet'!$C$1:$X$65536,21,FALSE),"")</f>
        <v>7:30-EM</v>
      </c>
      <c r="G67" s="66" t="str">
        <f>IF(ISNUMBER(MATCH($D67,'[1]Scheduling Worksheet'!$D$1:$D$65536,0)),VLOOKUP($D67,'[1]Scheduling Worksheet'!$D$1:$X$65536,20,FALSE),"")</f>
        <v/>
      </c>
      <c r="H67" s="66" t="str">
        <f>IF(ISNUMBER(MATCH($D67,'[1]Scheduling Worksheet'!$E$1:$E$65536,0)),VLOOKUP($D67,'[1]Scheduling Worksheet'!$E$1:$X$65536,19,FALSE),"")</f>
        <v/>
      </c>
      <c r="I67" s="66" t="str">
        <f>IF(ISNUMBER(MATCH($D67,'[1]Scheduling Worksheet'!$F$1:$F$65536,0)),VLOOKUP($D67,'[1]Scheduling Worksheet'!$F$1:$X$65536,19,FALSE),"")</f>
        <v/>
      </c>
      <c r="J67" s="67" t="str">
        <f>IF(ISNUMBER(MATCH($D67,'[1]Scheduling Worksheet'!$G$1:$G$65536,0)),VLOOKUP($D67,'[1]Scheduling Worksheet'!$G$1:$X$65536,17,FALSE),"")</f>
        <v/>
      </c>
      <c r="K67" s="67" t="str">
        <f>IF(ISNUMBER(MATCH($D67,'[1]Scheduling Worksheet'!$H$1:$H$65536,0)),VLOOKUP($D67,'[1]Scheduling Worksheet'!$H$1:$X$65536,16,FALSE),"")</f>
        <v>7:30-EM</v>
      </c>
      <c r="L67" s="67" t="str">
        <f>IF(ISNUMBER(MATCH($D67,'[1]Scheduling Worksheet'!$I$1:$I$65536,0)),VLOOKUP($D67,'[1]Scheduling Worksheet'!$I$1:$X$65536,15,FALSE),"")</f>
        <v/>
      </c>
      <c r="M67" s="67" t="str">
        <f>IF(ISNUMBER(MATCH($D67,'[1]Scheduling Worksheet'!$J$1:$J$65536,0)),VLOOKUP($D67,'[1]Scheduling Worksheet'!$J$1:$X$65536,14,FALSE),"")</f>
        <v>7:30-EM</v>
      </c>
      <c r="N67" s="69" t="str">
        <f>IF(ISNUMBER(MATCH($D67,'[1]Scheduling Worksheet'!$K$1:$K$65536,0)),VLOOKUP($D67,'[1]Scheduling Worksheet'!$K$1:$X$65536,13,FALSE),"")</f>
        <v/>
      </c>
      <c r="O67" s="36"/>
      <c r="P67"/>
      <c r="Q67"/>
      <c r="R67" s="67" t="str">
        <f>IF(ISNUMBER(MATCH($D67,'[1]Scheduling Worksheet'!L$1:L$65536,0)),VLOOKUP($D67,'[1]Scheduling Worksheet'!$L$1:$X$65536,13,FALSE),"")</f>
        <v>7:30-EM</v>
      </c>
      <c r="S67" s="66" t="str">
        <f>IF(ISNUMBER(MATCH($D67,'[1]Scheduling Worksheet'!$M$1:$M$65536,0)),VLOOKUP($D67,'[1]Scheduling Worksheet'!$M$1:$X$65536,12,FALSE),"")</f>
        <v/>
      </c>
      <c r="T67" s="67" t="str">
        <f>IF(ISNUMBER(MATCH($D67,'[1]Scheduling Worksheet'!$N$1:$N$65536,0)),VLOOKUP($D67,'[1]Scheduling Worksheet'!$N$1:$X$65536,11,FALSE),"")</f>
        <v>7:30-EM</v>
      </c>
      <c r="U67" s="67" t="str">
        <f>IF(ISNUMBER(MATCH($D67,'[1]Scheduling Worksheet'!$O$1:$O$65536,0)),VLOOKUP($D67,'[1]Scheduling Worksheet'!$O$1:$X$65536,10,FALSE),"")</f>
        <v/>
      </c>
      <c r="V67" s="67" t="str">
        <f>IF(ISNUMBER(MATCH($D67,'[1]Scheduling Worksheet'!$P$1:$P$65536,0)),VLOOKUP($D67,'[1]Scheduling Worksheet'!$P$1:$X$65536,9,FALSE),"")</f>
        <v>7:30-EM</v>
      </c>
      <c r="W67" s="67" t="str">
        <f>IF(ISNUMBER(MATCH($D67,'[1]Scheduling Worksheet'!$Q$1:$Q$65536,0)),VLOOKUP($D67,'[1]Scheduling Worksheet'!$Q$1:$X$65536,8,FALSE),"")</f>
        <v/>
      </c>
      <c r="X67" s="67" t="str">
        <f>IF(ISNUMBER(MATCH($D67,'[1]Scheduling Worksheet'!$R$1:$R$65536,0)),VLOOKUP($D67,'[1]Scheduling Worksheet'!$R$1:$X$65536,7,FALSE),"")</f>
        <v>7:30-EM</v>
      </c>
      <c r="Y67" s="68" t="str">
        <f>IF(ISNUMBER(MATCH($D67,'[1]Scheduling Worksheet'!$S$1:$S$65536,0)),VLOOKUP($D67,'[1]Scheduling Worksheet'!$S$1:$X$65536,6,FALSE),"")</f>
        <v/>
      </c>
      <c r="Z67" s="68" t="str">
        <f>IF(ISNUMBER(MATCH($D67,'[1]Scheduling Worksheet'!$T$1:$T$65536,0)),VLOOKUP($D67,'[1]Scheduling Worksheet'!$T$1:$X$65536,5,FALSE),"")</f>
        <v>7:30-EM</v>
      </c>
      <c r="AA67" s="30"/>
      <c r="AB67" s="6">
        <f t="shared" si="12"/>
        <v>8</v>
      </c>
      <c r="AC67" s="6">
        <f t="shared" si="13"/>
        <v>8</v>
      </c>
      <c r="AD67" s="2">
        <f t="shared" si="14"/>
        <v>0</v>
      </c>
      <c r="AE67" s="35">
        <f>VLOOKUP($D67,[2]EM!$D$1:$O$65540,5,FALSE)</f>
        <v>0</v>
      </c>
      <c r="AF67" s="25">
        <f>_xlfn.XLOOKUP(D67,[2]EM!$D:$D,[2]EM!$AK:$AK,"")</f>
        <v>0</v>
      </c>
      <c r="AG67" s="25">
        <f>_xlfn.XLOOKUP(D67,[2]EM!$D:$D,[2]EM!$AN:$AN,"")</f>
        <v>0</v>
      </c>
      <c r="AH67" s="4" t="str">
        <f>VLOOKUP($D67,[2]EM!$D$1:$O$65540,12,FALSE)</f>
        <v>johnbstich@gmail.com</v>
      </c>
      <c r="AI67" s="4" t="str">
        <f>VLOOKUP($D67,[2]EM!$D$1:$O$65540,12,FALSE)</f>
        <v>johnbstich@gmail.com</v>
      </c>
      <c r="AJ67" s="3" t="str">
        <f>_xlfn.XLOOKUP(D67,'[2]EIM check'!$A:$A,'[2]EIM check'!$C:$C,"no info")</f>
        <v>Expires 2025/07</v>
      </c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</row>
    <row r="68" spans="1:126" s="9" customFormat="1" ht="20.25" customHeight="1" x14ac:dyDescent="0.2">
      <c r="A68" s="41" t="str">
        <f>_xlfn.XLOOKUP(D68,[2]EM!$D:$D,[2]EM!$F:$F,"")</f>
        <v>cup</v>
      </c>
      <c r="B68" s="89" t="str">
        <f>VLOOKUP($D68,[2]EM!$D$1:$P$65540,13,FALSE)</f>
        <v>512-839-2646</v>
      </c>
      <c r="C68" s="54" t="str">
        <f>_xlfn.XLOOKUP(D68&amp;"*",[2]EM!$D:$D,[2]EM!$E:$E,"",2)</f>
        <v>7:30, 9:30,</v>
      </c>
      <c r="D68" s="56" t="s">
        <v>82</v>
      </c>
      <c r="E68" s="65" t="str">
        <f>IF(ISNUMBER(MATCH($D68,'[1]Scheduling Worksheet'!$B$1:$B$65536,0)),VLOOKUP($D68,'[1]Scheduling Worksheet'!$B$1:$W$65536,22,FALSE),"")</f>
        <v>7:30-Lector</v>
      </c>
      <c r="F68" s="67" t="str">
        <f>IF(ISNUMBER(MATCH($D68,'[1]Scheduling Worksheet'!$C$1:$C$65536,0)),VLOOKUP($D68,'[1]Scheduling Worksheet'!$C$1:$X$65536,21,FALSE),"")</f>
        <v>7:30-EM</v>
      </c>
      <c r="G68" s="67" t="str">
        <f>IF(ISNUMBER(MATCH($D68,'[1]Scheduling Worksheet'!$D$1:$D$65536,0)),VLOOKUP($D68,'[1]Scheduling Worksheet'!$D$1:$X$65536,20,FALSE),"")</f>
        <v/>
      </c>
      <c r="H68" s="67" t="str">
        <f>IF(ISNUMBER(MATCH($D68,'[1]Scheduling Worksheet'!$E$1:$E$65536,0)),VLOOKUP($D68,'[1]Scheduling Worksheet'!$E$1:$X$65536,19,FALSE),"")</f>
        <v>7:30-EM</v>
      </c>
      <c r="I68" s="67" t="str">
        <f>IF(ISNUMBER(MATCH($D68,'[1]Scheduling Worksheet'!$F$1:$F$65536,0)),VLOOKUP($D68,'[1]Scheduling Worksheet'!$F$1:$X$65536,19,FALSE),"")</f>
        <v/>
      </c>
      <c r="J68" s="67" t="str">
        <f>IF(ISNUMBER(MATCH($D68,'[1]Scheduling Worksheet'!$G$1:$G$65536,0)),VLOOKUP($D68,'[1]Scheduling Worksheet'!$G$1:$X$65536,17,FALSE),"")</f>
        <v>7:30-EM</v>
      </c>
      <c r="K68" s="67" t="str">
        <f>IF(ISNUMBER(MATCH($D68,'[1]Scheduling Worksheet'!$H$1:$H$65536,0)),VLOOKUP($D68,'[1]Scheduling Worksheet'!$H$1:$X$65536,16,FALSE),"")</f>
        <v/>
      </c>
      <c r="L68" s="67" t="str">
        <f>IF(ISNUMBER(MATCH($D68,'[1]Scheduling Worksheet'!$I$1:$I$65536,0)),VLOOKUP($D68,'[1]Scheduling Worksheet'!$I$1:$X$65536,15,FALSE),"")</f>
        <v>7:30-EM</v>
      </c>
      <c r="M68" s="67" t="str">
        <f>IF(ISNUMBER(MATCH($D68,'[1]Scheduling Worksheet'!$J$1:$J$65536,0)),VLOOKUP($D68,'[1]Scheduling Worksheet'!$J$1:$X$65536,14,FALSE),"")</f>
        <v/>
      </c>
      <c r="N68" s="259" t="str">
        <f>IF(ISNUMBER(MATCH($D68,'[1]Scheduling Worksheet'!$K$1:$K$65536,0)),VLOOKUP($D68,'[1]Scheduling Worksheet'!$K$1:$X$65536,13,FALSE),"")</f>
        <v>11:15-EM</v>
      </c>
      <c r="O68" s="36"/>
      <c r="P68"/>
      <c r="Q68"/>
      <c r="R68" s="67" t="str">
        <f>IF(ISNUMBER(MATCH($D68,'[1]Scheduling Worksheet'!L$1:L$65536,0)),VLOOKUP($D68,'[1]Scheduling Worksheet'!$L$1:$X$65536,13,FALSE),"")</f>
        <v/>
      </c>
      <c r="S68" s="67" t="str">
        <f>IF(ISNUMBER(MATCH($D68,'[1]Scheduling Worksheet'!$M$1:$M$65536,0)),VLOOKUP($D68,'[1]Scheduling Worksheet'!$M$1:$X$65536,12,FALSE),"")</f>
        <v>7:30-Lector</v>
      </c>
      <c r="T68" s="67" t="str">
        <f>IF(ISNUMBER(MATCH($D68,'[1]Scheduling Worksheet'!$N$1:$N$65536,0)),VLOOKUP($D68,'[1]Scheduling Worksheet'!$N$1:$X$65536,11,FALSE),"")</f>
        <v/>
      </c>
      <c r="U68" s="67" t="str">
        <f>IF(ISNUMBER(MATCH($D68,'[1]Scheduling Worksheet'!$O$1:$O$65536,0)),VLOOKUP($D68,'[1]Scheduling Worksheet'!$O$1:$X$65536,10,FALSE),"")</f>
        <v>7:30-EM</v>
      </c>
      <c r="V68" s="67" t="str">
        <f>IF(ISNUMBER(MATCH($D68,'[1]Scheduling Worksheet'!$P$1:$P$65536,0)),VLOOKUP($D68,'[1]Scheduling Worksheet'!$P$1:$X$65536,9,FALSE),"")</f>
        <v/>
      </c>
      <c r="W68" s="67" t="str">
        <f>IF(ISNUMBER(MATCH($D68,'[1]Scheduling Worksheet'!$Q$1:$Q$65536,0)),VLOOKUP($D68,'[1]Scheduling Worksheet'!$Q$1:$X$65536,8,FALSE),"")</f>
        <v>7:30-Lector</v>
      </c>
      <c r="X68" s="66" t="str">
        <f>IF(ISNUMBER(MATCH($D68,'[1]Scheduling Worksheet'!$R$1:$R$65536,0)),VLOOKUP($D68,'[1]Scheduling Worksheet'!$R$1:$X$65536,7,FALSE),"")</f>
        <v/>
      </c>
      <c r="Y68" s="90" t="str">
        <f>IF(ISNUMBER(MATCH($D68,'[1]Scheduling Worksheet'!$S$1:$S$65536,0)),VLOOKUP($D68,'[1]Scheduling Worksheet'!$S$1:$X$65536,6,FALSE),"")</f>
        <v/>
      </c>
      <c r="Z68" s="68" t="str">
        <f>IF(ISNUMBER(MATCH($D68,'[1]Scheduling Worksheet'!$T$1:$T$65536,0)),VLOOKUP($D68,'[1]Scheduling Worksheet'!$T$1:$X$65536,5,FALSE),"")</f>
        <v/>
      </c>
      <c r="AA68" s="30"/>
      <c r="AB68" s="6">
        <f t="shared" si="12"/>
        <v>6</v>
      </c>
      <c r="AC68" s="6">
        <f t="shared" si="13"/>
        <v>9</v>
      </c>
      <c r="AD68" s="35">
        <f t="shared" si="14"/>
        <v>3</v>
      </c>
      <c r="AE68" s="25" t="str">
        <f>VLOOKUP($D68,[2]EM!$D$1:$O$65540,5,FALSE)</f>
        <v>LEC</v>
      </c>
      <c r="AF68" s="25">
        <f>_xlfn.XLOOKUP(D68,[2]EM!$D:$D,[2]EM!$AK:$AK,"")</f>
        <v>0</v>
      </c>
      <c r="AG68" s="25">
        <f>_xlfn.XLOOKUP(D68,[2]EM!$D:$D,[2]EM!$AN:$AN,"")</f>
        <v>0</v>
      </c>
      <c r="AH68" s="4" t="str">
        <f>VLOOKUP($D68,[2]EM!$D$1:$O$65540,12,FALSE)</f>
        <v>alaina.zachmann@gmail.com</v>
      </c>
      <c r="AI68" s="3"/>
      <c r="AJ68" s="3" t="str">
        <f>_xlfn.XLOOKUP(D68,'[2]EIM check'!$A:$A,'[2]EIM check'!$C:$C,"no info")</f>
        <v>Expires 2027/09</v>
      </c>
      <c r="AK68" s="3" t="s">
        <v>174</v>
      </c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</row>
    <row r="69" spans="1:126" s="11" customFormat="1" ht="20.25" customHeight="1" x14ac:dyDescent="0.2">
      <c r="A69" s="41">
        <f>_xlfn.XLOOKUP(D69,[2]EM!$D:$D,[2]EM!$F:$F,"")</f>
        <v>0</v>
      </c>
      <c r="B69" s="52" t="str">
        <f>VLOOKUP($D69,[2]EM!$D$1:$P$65540,13,FALSE)</f>
        <v>512-731-6271</v>
      </c>
      <c r="C69" s="54" t="str">
        <f>_xlfn.XLOOKUP(D69&amp;"*",[2]EM!$D:$D,[2]EM!$E:$E,"",2)</f>
        <v>7:30, 9:30, 11:15</v>
      </c>
      <c r="D69" s="53" t="s">
        <v>38</v>
      </c>
      <c r="E69" s="65" t="str">
        <f>IF(ISNUMBER(MATCH($D69,'[1]Scheduling Worksheet'!$B$1:$B$65536,0)),VLOOKUP($D69,'[1]Scheduling Worksheet'!$B$1:$W$65536,22,FALSE),"")</f>
        <v/>
      </c>
      <c r="F69" s="67" t="str">
        <f>IF(ISNUMBER(MATCH($D69,'[1]Scheduling Worksheet'!$C$1:$C$65536,0)),VLOOKUP($D69,'[1]Scheduling Worksheet'!$C$1:$X$65536,21,FALSE),"")</f>
        <v>7:30-EM</v>
      </c>
      <c r="G69" s="67" t="str">
        <f>IF(ISNUMBER(MATCH($D69,'[1]Scheduling Worksheet'!$D$1:$D$65536,0)),VLOOKUP($D69,'[1]Scheduling Worksheet'!$D$1:$X$65536,20,FALSE),"")</f>
        <v/>
      </c>
      <c r="H69" s="67" t="str">
        <f>IF(ISNUMBER(MATCH($D69,'[1]Scheduling Worksheet'!$E$1:$E$65536,0)),VLOOKUP($D69,'[1]Scheduling Worksheet'!$E$1:$X$65536,19,FALSE),"")</f>
        <v>7:30-EM</v>
      </c>
      <c r="I69" s="67" t="str">
        <f>IF(ISNUMBER(MATCH($D69,'[1]Scheduling Worksheet'!$F$1:$F$65536,0)),VLOOKUP($D69,'[1]Scheduling Worksheet'!$F$1:$X$65536,19,FALSE),"")</f>
        <v/>
      </c>
      <c r="J69" s="67" t="str">
        <f>IF(ISNUMBER(MATCH($D69,'[1]Scheduling Worksheet'!$G$1:$G$65536,0)),VLOOKUP($D69,'[1]Scheduling Worksheet'!$G$1:$X$65536,17,FALSE),"")</f>
        <v>7:30-EM</v>
      </c>
      <c r="K69" s="67" t="str">
        <f>IF(ISNUMBER(MATCH($D69,'[1]Scheduling Worksheet'!$H$1:$H$65536,0)),VLOOKUP($D69,'[1]Scheduling Worksheet'!$H$1:$X$65536,16,FALSE),"")</f>
        <v/>
      </c>
      <c r="L69" s="67" t="str">
        <f>IF(ISNUMBER(MATCH($D69,'[1]Scheduling Worksheet'!$I$1:$I$65536,0)),VLOOKUP($D69,'[1]Scheduling Worksheet'!$I$1:$X$65536,15,FALSE),"")</f>
        <v>7:30-EM</v>
      </c>
      <c r="M69" s="67" t="str">
        <f>IF(ISNUMBER(MATCH($D69,'[1]Scheduling Worksheet'!$J$1:$J$65536,0)),VLOOKUP($D69,'[1]Scheduling Worksheet'!$J$1:$X$65536,14,FALSE),"")</f>
        <v/>
      </c>
      <c r="N69" s="69" t="str">
        <f>IF(ISNUMBER(MATCH($D69,'[1]Scheduling Worksheet'!$K$1:$K$65536,0)),VLOOKUP($D69,'[1]Scheduling Worksheet'!$K$1:$X$65536,13,FALSE),"")</f>
        <v>7:30-Lector</v>
      </c>
      <c r="O69" s="36"/>
      <c r="P69"/>
      <c r="Q69"/>
      <c r="R69" s="67" t="str">
        <f>IF(ISNUMBER(MATCH($D69,'[1]Scheduling Worksheet'!L$1:L$65536,0)),VLOOKUP($D69,'[1]Scheduling Worksheet'!$L$1:$X$65536,13,FALSE),"")</f>
        <v/>
      </c>
      <c r="S69" s="67" t="str">
        <f>IF(ISNUMBER(MATCH($D69,'[1]Scheduling Worksheet'!$M$1:$M$65536,0)),VLOOKUP($D69,'[1]Scheduling Worksheet'!$M$1:$X$65536,12,FALSE),"")</f>
        <v>7:30-Lector</v>
      </c>
      <c r="T69" s="67" t="str">
        <f>IF(ISNUMBER(MATCH($D69,'[1]Scheduling Worksheet'!$N$1:$N$65536,0)),VLOOKUP($D69,'[1]Scheduling Worksheet'!$N$1:$X$65536,11,FALSE),"")</f>
        <v/>
      </c>
      <c r="U69" s="67" t="str">
        <f>IF(ISNUMBER(MATCH($D69,'[1]Scheduling Worksheet'!$O$1:$O$65536,0)),VLOOKUP($D69,'[1]Scheduling Worksheet'!$O$1:$X$65536,10,FALSE),"")</f>
        <v>7:30-EM</v>
      </c>
      <c r="V69" s="67" t="str">
        <f>IF(ISNUMBER(MATCH($D69,'[1]Scheduling Worksheet'!$P$1:$P$65536,0)),VLOOKUP($D69,'[1]Scheduling Worksheet'!$P$1:$X$65536,9,FALSE),"")</f>
        <v/>
      </c>
      <c r="W69" s="67" t="str">
        <f>IF(ISNUMBER(MATCH($D69,'[1]Scheduling Worksheet'!$Q$1:$Q$65536,0)),VLOOKUP($D69,'[1]Scheduling Worksheet'!$Q$1:$X$65536,8,FALSE),"")</f>
        <v>7:30-EM</v>
      </c>
      <c r="X69" s="67" t="str">
        <f>IF(ISNUMBER(MATCH($D69,'[1]Scheduling Worksheet'!$R$1:$R$65536,0)),VLOOKUP($D69,'[1]Scheduling Worksheet'!$R$1:$X$65536,7,FALSE),"")</f>
        <v/>
      </c>
      <c r="Y69" s="68" t="str">
        <f>IF(ISNUMBER(MATCH($D69,'[1]Scheduling Worksheet'!$S$1:$S$65536,0)),VLOOKUP($D69,'[1]Scheduling Worksheet'!$S$1:$X$65536,6,FALSE),"")</f>
        <v>7:30-EM</v>
      </c>
      <c r="Z69" s="68" t="str">
        <f>IF(ISNUMBER(MATCH($D69,'[1]Scheduling Worksheet'!$T$1:$T$65536,0)),VLOOKUP($D69,'[1]Scheduling Worksheet'!$T$1:$X$65536,5,FALSE),"")</f>
        <v/>
      </c>
      <c r="AA69" s="30"/>
      <c r="AB69" s="6">
        <f t="shared" si="12"/>
        <v>7</v>
      </c>
      <c r="AC69" s="6">
        <f t="shared" si="13"/>
        <v>9</v>
      </c>
      <c r="AD69" s="35">
        <f t="shared" si="14"/>
        <v>2</v>
      </c>
      <c r="AE69" s="25" t="str">
        <f>VLOOKUP($D69,[2]EM!$D$1:$O$65540,5,FALSE)</f>
        <v>LEC</v>
      </c>
      <c r="AF69" s="25">
        <f>_xlfn.XLOOKUP(D69,[2]EM!$D:$D,[2]EM!$AK:$AK,"")</f>
        <v>0</v>
      </c>
      <c r="AG69" s="25">
        <f>_xlfn.XLOOKUP(D69,[2]EM!$D:$D,[2]EM!$AN:$AN,"")</f>
        <v>0</v>
      </c>
      <c r="AH69" s="4" t="str">
        <f>VLOOKUP($D69,[2]EM!$D$1:$O$65540,12,FALSE)</f>
        <v>d_joseph2000@yahoo.com</v>
      </c>
      <c r="AI69" s="4" t="str">
        <f>VLOOKUP($D69,[2]EM!$D$1:$O$65540,12,FALSE)</f>
        <v>d_joseph2000@yahoo.com</v>
      </c>
      <c r="AJ69" s="3" t="str">
        <f>_xlfn.XLOOKUP(D69,'[2]EIM check'!$A:$A,'[2]EIM check'!$C:$C,"no info")</f>
        <v>Expires 2028/07</v>
      </c>
      <c r="AK69" s="5"/>
      <c r="AL69" s="5"/>
      <c r="AM69" s="5"/>
      <c r="AN69" s="5" t="str">
        <f>IF($AF69="LEC",$C69,"EM")</f>
        <v>EM</v>
      </c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10"/>
      <c r="BW69" s="10"/>
      <c r="BX69" s="10"/>
      <c r="BY69" s="10"/>
      <c r="BZ69" s="10"/>
      <c r="CA69" s="10"/>
      <c r="CB69" s="10"/>
    </row>
    <row r="70" spans="1:126" s="11" customFormat="1" ht="20.25" customHeight="1" x14ac:dyDescent="0.2">
      <c r="A70" s="41">
        <f>_xlfn.XLOOKUP(D70,[2]EM!$D:$D,[2]EM!$F:$F,"")</f>
        <v>0</v>
      </c>
      <c r="B70" s="89" t="str">
        <f>VLOOKUP($D70,[2]EM!$D$1:$P$65540,13,FALSE)</f>
        <v>805-405-5420</v>
      </c>
      <c r="C70" s="54" t="str">
        <f>_xlfn.XLOOKUP(D70&amp;"*",[2]EM!$D:$D,[2]EM!$E:$E,"",2)</f>
        <v>7:30, 9:30, any</v>
      </c>
      <c r="D70" s="60" t="s">
        <v>161</v>
      </c>
      <c r="E70" s="65" t="str">
        <f>IF(ISNUMBER(MATCH($D70,'[1]Scheduling Worksheet'!$B$1:$B$65536,0)),VLOOKUP($D70,'[1]Scheduling Worksheet'!$B$1:$W$65536,22,FALSE),"")</f>
        <v/>
      </c>
      <c r="F70" s="66" t="str">
        <f>IF(ISNUMBER(MATCH($D70,'[1]Scheduling Worksheet'!$C$1:$C$65536,0)),VLOOKUP($D70,'[1]Scheduling Worksheet'!$C$1:$X$65536,21,FALSE),"")</f>
        <v/>
      </c>
      <c r="G70" s="66" t="str">
        <f>IF(ISNUMBER(MATCH($D70,'[1]Scheduling Worksheet'!$D$1:$D$65536,0)),VLOOKUP($D70,'[1]Scheduling Worksheet'!$D$1:$X$65536,20,FALSE),"")</f>
        <v/>
      </c>
      <c r="H70" s="66" t="str">
        <f>IF(ISNUMBER(MATCH($D70,'[1]Scheduling Worksheet'!$E$1:$E$65536,0)),VLOOKUP($D70,'[1]Scheduling Worksheet'!$E$1:$X$65536,19,FALSE),"")</f>
        <v/>
      </c>
      <c r="I70" s="67" t="str">
        <f>IF(ISNUMBER(MATCH($D70,'[1]Scheduling Worksheet'!$F$1:$F$65536,0)),VLOOKUP($D70,'[1]Scheduling Worksheet'!$F$1:$X$65536,19,FALSE),"")</f>
        <v>7:30-EM</v>
      </c>
      <c r="J70" s="67" t="str">
        <f>IF(ISNUMBER(MATCH($D70,'[1]Scheduling Worksheet'!$G$1:$G$65536,0)),VLOOKUP($D70,'[1]Scheduling Worksheet'!$G$1:$X$65536,17,FALSE),"")</f>
        <v/>
      </c>
      <c r="K70" s="67" t="str">
        <f>IF(ISNUMBER(MATCH($D70,'[1]Scheduling Worksheet'!$H$1:$H$65536,0)),VLOOKUP($D70,'[1]Scheduling Worksheet'!$H$1:$X$65536,16,FALSE),"")</f>
        <v>7:30-Lector</v>
      </c>
      <c r="L70" s="67" t="str">
        <f>IF(ISNUMBER(MATCH($D70,'[1]Scheduling Worksheet'!$I$1:$I$65536,0)),VLOOKUP($D70,'[1]Scheduling Worksheet'!$I$1:$X$65536,15,FALSE),"")</f>
        <v/>
      </c>
      <c r="M70" s="67" t="str">
        <f>IF(ISNUMBER(MATCH($D70,'[1]Scheduling Worksheet'!$J$1:$J$65536,0)),VLOOKUP($D70,'[1]Scheduling Worksheet'!$J$1:$X$65536,14,FALSE),"")</f>
        <v>7:30-EM</v>
      </c>
      <c r="N70" s="69" t="str">
        <f>IF(ISNUMBER(MATCH($D70,'[1]Scheduling Worksheet'!$K$1:$K$65536,0)),VLOOKUP($D70,'[1]Scheduling Worksheet'!$K$1:$X$65536,13,FALSE),"")</f>
        <v/>
      </c>
      <c r="O70" s="36"/>
      <c r="P70"/>
      <c r="Q70"/>
      <c r="R70" s="67" t="str">
        <f>IF(ISNUMBER(MATCH($D70,'[1]Scheduling Worksheet'!L$1:L$65536,0)),VLOOKUP($D70,'[1]Scheduling Worksheet'!$L$1:$X$65536,13,FALSE),"")</f>
        <v>5:00-Lector</v>
      </c>
      <c r="S70" s="67" t="str">
        <f>IF(ISNUMBER(MATCH($D70,'[1]Scheduling Worksheet'!$M$1:$M$65536,0)),VLOOKUP($D70,'[1]Scheduling Worksheet'!$M$1:$X$65536,12,FALSE),"")</f>
        <v/>
      </c>
      <c r="T70" s="67" t="str">
        <f>IF(ISNUMBER(MATCH($D70,'[1]Scheduling Worksheet'!$N$1:$N$65536,0)),VLOOKUP($D70,'[1]Scheduling Worksheet'!$N$1:$X$65536,11,FALSE),"")</f>
        <v>7:30-EM</v>
      </c>
      <c r="U70" s="67" t="str">
        <f>IF(ISNUMBER(MATCH($D70,'[1]Scheduling Worksheet'!$O$1:$O$65536,0)),VLOOKUP($D70,'[1]Scheduling Worksheet'!$O$1:$X$65536,10,FALSE),"")</f>
        <v/>
      </c>
      <c r="V70" s="67" t="str">
        <f>IF(ISNUMBER(MATCH($D70,'[1]Scheduling Worksheet'!$P$1:$P$65536,0)),VLOOKUP($D70,'[1]Scheduling Worksheet'!$P$1:$X$65536,9,FALSE),"")</f>
        <v>7:30-EM</v>
      </c>
      <c r="W70" s="67" t="str">
        <f>IF(ISNUMBER(MATCH($D70,'[1]Scheduling Worksheet'!$Q$1:$Q$65536,0)),VLOOKUP($D70,'[1]Scheduling Worksheet'!$Q$1:$X$65536,8,FALSE),"")</f>
        <v/>
      </c>
      <c r="X70" s="67" t="str">
        <f>IF(ISNUMBER(MATCH($D70,'[1]Scheduling Worksheet'!$R$1:$R$65536,0)),VLOOKUP($D70,'[1]Scheduling Worksheet'!$R$1:$X$65536,7,FALSE),"")</f>
        <v>5:00-Lector</v>
      </c>
      <c r="Y70" s="68" t="str">
        <f>IF(ISNUMBER(MATCH($D70,'[1]Scheduling Worksheet'!$S$1:$S$65536,0)),VLOOKUP($D70,'[1]Scheduling Worksheet'!$S$1:$X$65536,6,FALSE),"")</f>
        <v/>
      </c>
      <c r="Z70" s="68" t="str">
        <f>IF(ISNUMBER(MATCH($D70,'[1]Scheduling Worksheet'!$T$1:$T$65536,0)),VLOOKUP($D70,'[1]Scheduling Worksheet'!$T$1:$X$65536,5,FALSE),"")</f>
        <v>7:30-EM</v>
      </c>
      <c r="AA70" s="30"/>
      <c r="AB70" s="6">
        <f t="shared" si="12"/>
        <v>5</v>
      </c>
      <c r="AC70" s="6">
        <f t="shared" si="13"/>
        <v>8</v>
      </c>
      <c r="AD70" s="35">
        <f t="shared" si="14"/>
        <v>3</v>
      </c>
      <c r="AE70" s="25" t="str">
        <f>VLOOKUP($D70,[2]EM!$D$1:$O$65540,5,FALSE)</f>
        <v>LEC</v>
      </c>
      <c r="AF70" s="25">
        <f>_xlfn.XLOOKUP(D70,[2]EM!$D:$D,[2]EM!$AK:$AK,"")</f>
        <v>0</v>
      </c>
      <c r="AG70" s="25">
        <f>_xlfn.XLOOKUP(D70,[2]EM!$D:$D,[2]EM!$AN:$AN,"")</f>
        <v>0</v>
      </c>
      <c r="AH70" s="4" t="str">
        <f>VLOOKUP($D70,[2]EM!$D$1:$O$65540,12,FALSE)</f>
        <v>tim@gohmann.com</v>
      </c>
      <c r="AI70" s="3"/>
      <c r="AJ70" s="3" t="str">
        <f>_xlfn.XLOOKUP(D70,'[2]EIM check'!$A:$A,'[2]EIM check'!$C:$C,"no info")</f>
        <v>no info</v>
      </c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DR70" s="10"/>
      <c r="DS70" s="10"/>
      <c r="DT70" s="10"/>
      <c r="DU70" s="10"/>
      <c r="DV70" s="10"/>
    </row>
    <row r="71" spans="1:126" s="348" customFormat="1" ht="9" customHeight="1" x14ac:dyDescent="0.2">
      <c r="A71" s="333"/>
      <c r="B71" s="334"/>
      <c r="C71" s="335"/>
      <c r="D71" s="264"/>
      <c r="E71" s="336"/>
      <c r="F71" s="337"/>
      <c r="G71" s="337"/>
      <c r="H71" s="337"/>
      <c r="I71" s="337"/>
      <c r="J71" s="337"/>
      <c r="K71" s="337"/>
      <c r="L71" s="337"/>
      <c r="M71" s="337"/>
      <c r="N71" s="338"/>
      <c r="O71" s="339"/>
      <c r="P71" s="340"/>
      <c r="Q71" s="340"/>
      <c r="R71" s="337"/>
      <c r="S71" s="337"/>
      <c r="T71" s="337"/>
      <c r="U71" s="337"/>
      <c r="V71" s="337"/>
      <c r="W71" s="337"/>
      <c r="X71" s="337"/>
      <c r="Y71" s="341"/>
      <c r="Z71" s="341"/>
      <c r="AA71" s="342"/>
      <c r="AB71" s="343"/>
      <c r="AC71" s="343"/>
      <c r="AD71" s="344"/>
      <c r="AE71" s="345"/>
      <c r="AF71" s="345"/>
      <c r="AG71" s="345"/>
      <c r="AH71" s="346"/>
      <c r="AI71" s="347"/>
      <c r="AJ71" s="347"/>
      <c r="AK71" s="347"/>
      <c r="AL71" s="347"/>
      <c r="AM71" s="347"/>
      <c r="AN71" s="347"/>
      <c r="AO71" s="347"/>
      <c r="AP71" s="347"/>
      <c r="AQ71" s="347"/>
      <c r="AR71" s="347"/>
      <c r="AS71" s="347"/>
      <c r="AT71" s="347"/>
      <c r="AU71" s="347"/>
      <c r="AV71" s="347"/>
      <c r="AW71" s="347"/>
      <c r="AX71" s="347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347"/>
      <c r="BR71" s="347"/>
      <c r="BS71" s="347"/>
      <c r="BT71" s="347"/>
      <c r="BU71" s="347"/>
      <c r="BV71" s="347"/>
    </row>
    <row r="72" spans="1:126" s="11" customFormat="1" ht="20.25" customHeight="1" x14ac:dyDescent="0.2">
      <c r="A72" s="41">
        <f>_xlfn.XLOOKUP(D72,[2]EM!$D:$D,[2]EM!$F:$F,"")</f>
        <v>0</v>
      </c>
      <c r="B72" s="89" t="str">
        <f>VLOOKUP($D72,[2]EM!$D$1:$P$65540,13,FALSE)</f>
        <v>614-563-5868</v>
      </c>
      <c r="C72" s="54" t="str">
        <f>_xlfn.XLOOKUP(D72&amp;"*",[2]EM!$D:$D,[2]EM!$E:$E,"",2)</f>
        <v>9:30, 7:30,</v>
      </c>
      <c r="D72" s="60" t="s">
        <v>163</v>
      </c>
      <c r="E72" s="65" t="str">
        <f>IF(ISNUMBER(MATCH($D72,'[1]Scheduling Worksheet'!$B$1:$B$65536,0)),VLOOKUP($D72,'[1]Scheduling Worksheet'!$B$1:$W$65536,22,FALSE),"")</f>
        <v/>
      </c>
      <c r="F72" s="67" t="str">
        <f>IF(ISNUMBER(MATCH($D72,'[1]Scheduling Worksheet'!$C$1:$C$65536,0)),VLOOKUP($D72,'[1]Scheduling Worksheet'!$C$1:$X$65536,21,FALSE),"")</f>
        <v/>
      </c>
      <c r="G72" s="67" t="str">
        <f>IF(ISNUMBER(MATCH($D72,'[1]Scheduling Worksheet'!$D$1:$D$65536,0)),VLOOKUP($D72,'[1]Scheduling Worksheet'!$D$1:$X$65536,20,FALSE),"")</f>
        <v/>
      </c>
      <c r="H72" s="67" t="str">
        <f>IF(ISNUMBER(MATCH($D72,'[1]Scheduling Worksheet'!$E$1:$E$65536,0)),VLOOKUP($D72,'[1]Scheduling Worksheet'!$E$1:$X$65536,19,FALSE),"")</f>
        <v>9:30-EM</v>
      </c>
      <c r="I72" s="67" t="str">
        <f>IF(ISNUMBER(MATCH($D72,'[1]Scheduling Worksheet'!$F$1:$F$65536,0)),VLOOKUP($D72,'[1]Scheduling Worksheet'!$F$1:$X$65536,19,FALSE),"")</f>
        <v/>
      </c>
      <c r="J72" s="67" t="str">
        <f>IF(ISNUMBER(MATCH($D72,'[1]Scheduling Worksheet'!$G$1:$G$65536,0)),VLOOKUP($D72,'[1]Scheduling Worksheet'!$G$1:$X$65536,17,FALSE),"")</f>
        <v/>
      </c>
      <c r="K72" s="67" t="str">
        <f>IF(ISNUMBER(MATCH($D72,'[1]Scheduling Worksheet'!$H$1:$H$65536,0)),VLOOKUP($D72,'[1]Scheduling Worksheet'!$H$1:$X$65536,16,FALSE),"")</f>
        <v>9:30-EM</v>
      </c>
      <c r="L72" s="67" t="str">
        <f>IF(ISNUMBER(MATCH($D72,'[1]Scheduling Worksheet'!$I$1:$I$65536,0)),VLOOKUP($D72,'[1]Scheduling Worksheet'!$I$1:$X$65536,15,FALSE),"")</f>
        <v/>
      </c>
      <c r="M72" s="67" t="str">
        <f>IF(ISNUMBER(MATCH($D72,'[1]Scheduling Worksheet'!$J$1:$J$65536,0)),VLOOKUP($D72,'[1]Scheduling Worksheet'!$J$1:$X$65536,14,FALSE),"")</f>
        <v/>
      </c>
      <c r="N72" s="69" t="str">
        <f>IF(ISNUMBER(MATCH($D72,'[1]Scheduling Worksheet'!$K$1:$K$65536,0)),VLOOKUP($D72,'[1]Scheduling Worksheet'!$K$1:$X$65536,13,FALSE),"")</f>
        <v>9:30-EM</v>
      </c>
      <c r="O72" s="36"/>
      <c r="P72"/>
      <c r="Q72"/>
      <c r="R72" s="67" t="str">
        <f>IF(ISNUMBER(MATCH($D72,'[1]Scheduling Worksheet'!L$1:L$65536,0)),VLOOKUP($D72,'[1]Scheduling Worksheet'!$L$1:$X$65536,13,FALSE),"")</f>
        <v/>
      </c>
      <c r="S72" s="67" t="str">
        <f>IF(ISNUMBER(MATCH($D72,'[1]Scheduling Worksheet'!$M$1:$M$65536,0)),VLOOKUP($D72,'[1]Scheduling Worksheet'!$M$1:$X$65536,12,FALSE),"")</f>
        <v>7:30-EM</v>
      </c>
      <c r="T72" s="67" t="str">
        <f>IF(ISNUMBER(MATCH($D72,'[1]Scheduling Worksheet'!$N$1:$N$65536,0)),VLOOKUP($D72,'[1]Scheduling Worksheet'!$N$1:$X$65536,11,FALSE),"")</f>
        <v/>
      </c>
      <c r="U72" s="67" t="str">
        <f>IF(ISNUMBER(MATCH($D72,'[1]Scheduling Worksheet'!$O$1:$O$65536,0)),VLOOKUP($D72,'[1]Scheduling Worksheet'!$O$1:$X$65536,10,FALSE),"")</f>
        <v>9:30-EM</v>
      </c>
      <c r="V72" s="67" t="str">
        <f>IF(ISNUMBER(MATCH($D72,'[1]Scheduling Worksheet'!$P$1:$P$65536,0)),VLOOKUP($D72,'[1]Scheduling Worksheet'!$P$1:$X$65536,9,FALSE),"")</f>
        <v/>
      </c>
      <c r="W72" s="67" t="str">
        <f>IF(ISNUMBER(MATCH($D72,'[1]Scheduling Worksheet'!$Q$1:$Q$65536,0)),VLOOKUP($D72,'[1]Scheduling Worksheet'!$Q$1:$X$65536,8,FALSE),"")</f>
        <v/>
      </c>
      <c r="X72" s="67" t="str">
        <f>IF(ISNUMBER(MATCH($D72,'[1]Scheduling Worksheet'!$R$1:$R$65536,0)),VLOOKUP($D72,'[1]Scheduling Worksheet'!$R$1:$X$65536,7,FALSE),"")</f>
        <v>7:30-EM</v>
      </c>
      <c r="Y72" s="68" t="str">
        <f>IF(ISNUMBER(MATCH($D72,'[1]Scheduling Worksheet'!$S$1:$S$65536,0)),VLOOKUP($D72,'[1]Scheduling Worksheet'!$S$1:$X$65536,6,FALSE),"")</f>
        <v/>
      </c>
      <c r="Z72" s="68" t="str">
        <f>IF(ISNUMBER(MATCH($D72,'[1]Scheduling Worksheet'!$T$1:$T$65536,0)),VLOOKUP($D72,'[1]Scheduling Worksheet'!$T$1:$X$65536,5,FALSE),"")</f>
        <v>9:30-EM</v>
      </c>
      <c r="AA72" s="31"/>
      <c r="AB72" s="6">
        <f t="shared" ref="AB72" si="15">COUNTIF($E72:$Z72,"*-EM*")+COUNTIF($E72:$Z72,"*-CUP*")</f>
        <v>7</v>
      </c>
      <c r="AC72" s="6">
        <f t="shared" ref="AC72" si="16">COUNTIF($E72:$Z72,"*-EM*")+COUNTIF($E72:$Z72,"*-CUP*")+COUNTIF($E72:$Z72,"*-Lector*")</f>
        <v>7</v>
      </c>
      <c r="AD72" s="35">
        <f t="shared" ref="AD72" si="17">COUNTIF($E72:$Z72,"*-Lector")</f>
        <v>0</v>
      </c>
      <c r="AE72" s="25">
        <f>VLOOKUP($D72,[2]EM!$D$1:$O$65540,5,FALSE)</f>
        <v>0</v>
      </c>
      <c r="AF72" s="25">
        <f>_xlfn.XLOOKUP(D72,[2]EM!$D:$D,[2]EM!$AK:$AK,"")</f>
        <v>0</v>
      </c>
      <c r="AG72" s="25">
        <f>_xlfn.XLOOKUP(D72,[2]EM!$D:$D,[2]EM!$AN:$AN,"")</f>
        <v>0</v>
      </c>
      <c r="AH72" s="4" t="str">
        <f>VLOOKUP($D72,[2]EM!$D$1:$O$65540,12,FALSE)</f>
        <v>aidanimays@gmail.com</v>
      </c>
      <c r="AI72" s="3"/>
      <c r="AJ72" s="276" t="str">
        <f>_xlfn.XLOOKUP(D72,'[2]EIM check'!$A:$A,'[2]EIM check'!$C:$C,"no info")</f>
        <v>Expected 2025/06/28</v>
      </c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DR72" s="10"/>
    </row>
    <row r="73" spans="1:126" s="11" customFormat="1" ht="20.25" customHeight="1" x14ac:dyDescent="0.2">
      <c r="A73" s="41">
        <f>_xlfn.XLOOKUP(D73,[2]EM!$D:$D,[2]EM!$F:$F,"")</f>
        <v>0</v>
      </c>
      <c r="B73" s="89" t="str">
        <f>VLOOKUP($D73,[2]EM!$D$1:$P$65540,13,FALSE)</f>
        <v>737-270-3403</v>
      </c>
      <c r="C73" s="54" t="str">
        <f>_xlfn.XLOOKUP(D73&amp;"*",[2]EM!$D:$D,[2]EM!$E:$E,"",2)</f>
        <v>9:30, 11:15, any</v>
      </c>
      <c r="D73" s="60" t="s">
        <v>155</v>
      </c>
      <c r="E73" s="65" t="str">
        <f>IF(ISNUMBER(MATCH($D73,'[1]Scheduling Worksheet'!$B$1:$B$65536,0)),VLOOKUP($D73,'[1]Scheduling Worksheet'!$B$1:$W$65536,22,FALSE),"")</f>
        <v/>
      </c>
      <c r="F73" s="67" t="str">
        <f>IF(ISNUMBER(MATCH($D73,'[1]Scheduling Worksheet'!$C$1:$C$65536,0)),VLOOKUP($D73,'[1]Scheduling Worksheet'!$C$1:$X$65536,21,FALSE),"")</f>
        <v>9:30-EM</v>
      </c>
      <c r="G73" s="67" t="str">
        <f>IF(ISNUMBER(MATCH($D73,'[1]Scheduling Worksheet'!$D$1:$D$65536,0)),VLOOKUP($D73,'[1]Scheduling Worksheet'!$D$1:$X$65536,20,FALSE),"")</f>
        <v/>
      </c>
      <c r="H73" s="67" t="str">
        <f>IF(ISNUMBER(MATCH($D73,'[1]Scheduling Worksheet'!$E$1:$E$65536,0)),VLOOKUP($D73,'[1]Scheduling Worksheet'!$E$1:$X$65536,19,FALSE),"")</f>
        <v>9:30-EM</v>
      </c>
      <c r="I73" s="67" t="str">
        <f>IF(ISNUMBER(MATCH($D73,'[1]Scheduling Worksheet'!$F$1:$F$65536,0)),VLOOKUP($D73,'[1]Scheduling Worksheet'!$F$1:$X$65536,19,FALSE),"")</f>
        <v/>
      </c>
      <c r="J73" s="66" t="str">
        <f>IF(ISNUMBER(MATCH($D73,'[1]Scheduling Worksheet'!$G$1:$G$65536,0)),VLOOKUP($D73,'[1]Scheduling Worksheet'!$G$1:$X$65536,17,FALSE),"")</f>
        <v/>
      </c>
      <c r="K73" s="66" t="str">
        <f>IF(ISNUMBER(MATCH($D73,'[1]Scheduling Worksheet'!$H$1:$H$65536,0)),VLOOKUP($D73,'[1]Scheduling Worksheet'!$H$1:$X$65536,16,FALSE),"")</f>
        <v/>
      </c>
      <c r="L73" s="66" t="str">
        <f>IF(ISNUMBER(MATCH($D73,'[1]Scheduling Worksheet'!$I$1:$I$65536,0)),VLOOKUP($D73,'[1]Scheduling Worksheet'!$I$1:$X$65536,15,FALSE),"")</f>
        <v/>
      </c>
      <c r="M73" s="67" t="str">
        <f>IF(ISNUMBER(MATCH($D73,'[1]Scheduling Worksheet'!$J$1:$J$65536,0)),VLOOKUP($D73,'[1]Scheduling Worksheet'!$J$1:$X$65536,14,FALSE),"")</f>
        <v>9:30-EM</v>
      </c>
      <c r="N73" s="69" t="str">
        <f>IF(ISNUMBER(MATCH($D73,'[1]Scheduling Worksheet'!$K$1:$K$65536,0)),VLOOKUP($D73,'[1]Scheduling Worksheet'!$K$1:$X$65536,13,FALSE),"")</f>
        <v/>
      </c>
      <c r="O73" s="36"/>
      <c r="P73"/>
      <c r="Q73"/>
      <c r="R73" s="67" t="str">
        <f>IF(ISNUMBER(MATCH($D73,'[1]Scheduling Worksheet'!L$1:L$65536,0)),VLOOKUP($D73,'[1]Scheduling Worksheet'!$L$1:$X$65536,13,FALSE),"")</f>
        <v/>
      </c>
      <c r="S73" s="67" t="str">
        <f>IF(ISNUMBER(MATCH($D73,'[1]Scheduling Worksheet'!$M$1:$M$65536,0)),VLOOKUP($D73,'[1]Scheduling Worksheet'!$M$1:$X$65536,12,FALSE),"")</f>
        <v>9:30-EM</v>
      </c>
      <c r="T73" s="67" t="str">
        <f>IF(ISNUMBER(MATCH($D73,'[1]Scheduling Worksheet'!$N$1:$N$65536,0)),VLOOKUP($D73,'[1]Scheduling Worksheet'!$N$1:$X$65536,11,FALSE),"")</f>
        <v/>
      </c>
      <c r="U73" s="67" t="str">
        <f>IF(ISNUMBER(MATCH($D73,'[1]Scheduling Worksheet'!$O$1:$O$65536,0)),VLOOKUP($D73,'[1]Scheduling Worksheet'!$O$1:$X$65536,10,FALSE),"")</f>
        <v/>
      </c>
      <c r="V73" s="67" t="str">
        <f>IF(ISNUMBER(MATCH($D73,'[1]Scheduling Worksheet'!$P$1:$P$65536,0)),VLOOKUP($D73,'[1]Scheduling Worksheet'!$P$1:$X$65536,9,FALSE),"")</f>
        <v>9:30-EM</v>
      </c>
      <c r="W73" s="67" t="str">
        <f>IF(ISNUMBER(MATCH($D73,'[1]Scheduling Worksheet'!$Q$1:$Q$65536,0)),VLOOKUP($D73,'[1]Scheduling Worksheet'!$Q$1:$X$65536,8,FALSE),"")</f>
        <v/>
      </c>
      <c r="X73" s="67" t="str">
        <f>IF(ISNUMBER(MATCH($D73,'[1]Scheduling Worksheet'!$R$1:$R$65536,0)),VLOOKUP($D73,'[1]Scheduling Worksheet'!$R$1:$X$65536,7,FALSE),"")</f>
        <v>9:30-EM</v>
      </c>
      <c r="Y73" s="68" t="str">
        <f>IF(ISNUMBER(MATCH($D73,'[1]Scheduling Worksheet'!$S$1:$S$65536,0)),VLOOKUP($D73,'[1]Scheduling Worksheet'!$S$1:$X$65536,6,FALSE),"")</f>
        <v/>
      </c>
      <c r="Z73" s="68" t="str">
        <f>IF(ISNUMBER(MATCH($D73,'[1]Scheduling Worksheet'!$T$1:$T$65536,0)),VLOOKUP($D73,'[1]Scheduling Worksheet'!$T$1:$X$65536,5,FALSE),"")</f>
        <v>9:30-EM</v>
      </c>
      <c r="AA73" s="31"/>
      <c r="AB73" s="6">
        <f t="shared" si="12"/>
        <v>7</v>
      </c>
      <c r="AC73" s="6">
        <f t="shared" si="13"/>
        <v>7</v>
      </c>
      <c r="AD73" s="35">
        <f t="shared" si="14"/>
        <v>0</v>
      </c>
      <c r="AE73" s="25">
        <f>VLOOKUP($D73,[2]EM!$D$1:$O$65540,5,FALSE)</f>
        <v>0</v>
      </c>
      <c r="AF73" s="25" t="str">
        <f>_xlfn.XLOOKUP(D73,[2]EM!$D:$D,[2]EM!$AK:$AK,"")</f>
        <v>Schedule separate from wife, Mariana</v>
      </c>
      <c r="AG73" s="25">
        <f>_xlfn.XLOOKUP(D73,[2]EM!$D:$D,[2]EM!$AN:$AN,"")</f>
        <v>0</v>
      </c>
      <c r="AH73" s="4" t="str">
        <f>VLOOKUP($D73,[2]EM!$D$1:$O$65540,12,FALSE)</f>
        <v>kevinpjohns@gmail.com</v>
      </c>
      <c r="AI73" s="3"/>
      <c r="AJ73" s="3" t="str">
        <f>_xlfn.XLOOKUP(D73,'[2]EIM check'!$A:$A,'[2]EIM check'!$C:$C,"no info")</f>
        <v>no info</v>
      </c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DR73" s="10"/>
      <c r="DS73" s="10"/>
      <c r="DT73" s="10"/>
      <c r="DU73" s="10"/>
      <c r="DV73" s="10"/>
    </row>
    <row r="74" spans="1:126" s="11" customFormat="1" ht="20.25" customHeight="1" x14ac:dyDescent="0.2">
      <c r="A74" s="41">
        <f>_xlfn.XLOOKUP(D74,[2]EM!$D:$D,[2]EM!$F:$F,"")</f>
        <v>0</v>
      </c>
      <c r="B74" s="89" t="str">
        <f>VLOOKUP($D74,[2]EM!$D$1:$P$65540,13,FALSE)</f>
        <v>737-262-0997</v>
      </c>
      <c r="C74" s="54" t="str">
        <f>_xlfn.XLOOKUP(D74&amp;"*",[2]EM!$D:$D,[2]EM!$E:$E,"",2)</f>
        <v>9:30, 11:15, any</v>
      </c>
      <c r="D74" s="60" t="s">
        <v>148</v>
      </c>
      <c r="E74" s="65" t="str">
        <f>IF(ISNUMBER(MATCH($D74,'[1]Scheduling Worksheet'!$B$1:$B$65536,0)),VLOOKUP($D74,'[1]Scheduling Worksheet'!$B$1:$W$65536,22,FALSE),"")</f>
        <v/>
      </c>
      <c r="F74" s="67" t="str">
        <f>IF(ISNUMBER(MATCH($D74,'[1]Scheduling Worksheet'!$C$1:$C$65536,0)),VLOOKUP($D74,'[1]Scheduling Worksheet'!$C$1:$X$65536,21,FALSE),"")</f>
        <v/>
      </c>
      <c r="G74" s="67" t="str">
        <f>IF(ISNUMBER(MATCH($D74,'[1]Scheduling Worksheet'!$D$1:$D$65536,0)),VLOOKUP($D74,'[1]Scheduling Worksheet'!$D$1:$X$65536,20,FALSE),"")</f>
        <v>9:30-EM</v>
      </c>
      <c r="H74" s="67" t="str">
        <f>IF(ISNUMBER(MATCH($D74,'[1]Scheduling Worksheet'!$E$1:$E$65536,0)),VLOOKUP($D74,'[1]Scheduling Worksheet'!$E$1:$X$65536,19,FALSE),"")</f>
        <v/>
      </c>
      <c r="I74" s="67" t="str">
        <f>IF(ISNUMBER(MATCH($D74,'[1]Scheduling Worksheet'!$F$1:$F$65536,0)),VLOOKUP($D74,'[1]Scheduling Worksheet'!$F$1:$X$65536,19,FALSE),"")</f>
        <v>9:30-EM</v>
      </c>
      <c r="J74" s="66" t="str">
        <f>IF(ISNUMBER(MATCH($D74,'[1]Scheduling Worksheet'!$G$1:$G$65536,0)),VLOOKUP($D74,'[1]Scheduling Worksheet'!$G$1:$X$65536,17,FALSE),"")</f>
        <v/>
      </c>
      <c r="K74" s="66" t="str">
        <f>IF(ISNUMBER(MATCH($D74,'[1]Scheduling Worksheet'!$H$1:$H$65536,0)),VLOOKUP($D74,'[1]Scheduling Worksheet'!$H$1:$X$65536,16,FALSE),"")</f>
        <v/>
      </c>
      <c r="L74" s="66" t="str">
        <f>IF(ISNUMBER(MATCH($D74,'[1]Scheduling Worksheet'!$I$1:$I$65536,0)),VLOOKUP($D74,'[1]Scheduling Worksheet'!$I$1:$X$65536,15,FALSE),"")</f>
        <v/>
      </c>
      <c r="M74" s="67" t="str">
        <f>IF(ISNUMBER(MATCH($D74,'[1]Scheduling Worksheet'!$J$1:$J$65536,0)),VLOOKUP($D74,'[1]Scheduling Worksheet'!$J$1:$X$65536,14,FALSE),"")</f>
        <v/>
      </c>
      <c r="N74" s="69" t="str">
        <f>IF(ISNUMBER(MATCH($D74,'[1]Scheduling Worksheet'!$K$1:$K$65536,0)),VLOOKUP($D74,'[1]Scheduling Worksheet'!$K$1:$X$65536,13,FALSE),"")</f>
        <v>9:30-EM</v>
      </c>
      <c r="O74" s="36"/>
      <c r="P74"/>
      <c r="Q74"/>
      <c r="R74" s="67" t="str">
        <f>IF(ISNUMBER(MATCH($D74,'[1]Scheduling Worksheet'!L$1:L$65536,0)),VLOOKUP($D74,'[1]Scheduling Worksheet'!$L$1:$X$65536,13,FALSE),"")</f>
        <v/>
      </c>
      <c r="S74" s="67" t="str">
        <f>IF(ISNUMBER(MATCH($D74,'[1]Scheduling Worksheet'!$M$1:$M$65536,0)),VLOOKUP($D74,'[1]Scheduling Worksheet'!$M$1:$X$65536,12,FALSE),"")</f>
        <v/>
      </c>
      <c r="T74" s="67" t="str">
        <f>IF(ISNUMBER(MATCH($D74,'[1]Scheduling Worksheet'!$N$1:$N$65536,0)),VLOOKUP($D74,'[1]Scheduling Worksheet'!$N$1:$X$65536,11,FALSE),"")</f>
        <v>9:30-EM</v>
      </c>
      <c r="U74" s="67" t="str">
        <f>IF(ISNUMBER(MATCH($D74,'[1]Scheduling Worksheet'!$O$1:$O$65536,0)),VLOOKUP($D74,'[1]Scheduling Worksheet'!$O$1:$X$65536,10,FALSE),"")</f>
        <v/>
      </c>
      <c r="V74" s="67" t="str">
        <f>IF(ISNUMBER(MATCH($D74,'[1]Scheduling Worksheet'!$P$1:$P$65536,0)),VLOOKUP($D74,'[1]Scheduling Worksheet'!$P$1:$X$65536,9,FALSE),"")</f>
        <v/>
      </c>
      <c r="W74" s="67" t="str">
        <f>IF(ISNUMBER(MATCH($D74,'[1]Scheduling Worksheet'!$Q$1:$Q$65536,0)),VLOOKUP($D74,'[1]Scheduling Worksheet'!$Q$1:$X$65536,8,FALSE),"")</f>
        <v>9:30-EM</v>
      </c>
      <c r="X74" s="67" t="str">
        <f>IF(ISNUMBER(MATCH($D74,'[1]Scheduling Worksheet'!$R$1:$R$65536,0)),VLOOKUP($D74,'[1]Scheduling Worksheet'!$R$1:$X$65536,7,FALSE),"")</f>
        <v/>
      </c>
      <c r="Y74" s="68" t="str">
        <f>IF(ISNUMBER(MATCH($D74,'[1]Scheduling Worksheet'!$S$1:$S$65536,0)),VLOOKUP($D74,'[1]Scheduling Worksheet'!$S$1:$X$65536,6,FALSE),"")</f>
        <v>9:30-EM</v>
      </c>
      <c r="Z74" s="68" t="str">
        <f>IF(ISNUMBER(MATCH($D74,'[1]Scheduling Worksheet'!$T$1:$T$65536,0)),VLOOKUP($D74,'[1]Scheduling Worksheet'!$T$1:$X$65536,5,FALSE),"")</f>
        <v/>
      </c>
      <c r="AA74" s="31"/>
      <c r="AB74" s="6">
        <f t="shared" si="12"/>
        <v>6</v>
      </c>
      <c r="AC74" s="6">
        <f t="shared" si="13"/>
        <v>6</v>
      </c>
      <c r="AD74" s="35">
        <f t="shared" si="14"/>
        <v>0</v>
      </c>
      <c r="AE74" s="25">
        <f>VLOOKUP($D74,[2]EM!$D$1:$O$65540,5,FALSE)</f>
        <v>0</v>
      </c>
      <c r="AF74" s="25" t="str">
        <f>_xlfn.XLOOKUP(D74,[2]EM!$D:$D,[2]EM!$AK:$AK,"")</f>
        <v>Schedule separate from husband, Kevin</v>
      </c>
      <c r="AG74" s="25">
        <f>_xlfn.XLOOKUP(D74,[2]EM!$D:$D,[2]EM!$AN:$AN,"")</f>
        <v>0</v>
      </c>
      <c r="AH74" s="4" t="str">
        <f>VLOOKUP($D74,[2]EM!$D$1:$O$65540,12,FALSE)</f>
        <v>maarys@icloud.com</v>
      </c>
      <c r="AI74" s="3"/>
      <c r="AJ74" s="3" t="str">
        <f>_xlfn.XLOOKUP(D74,'[2]EIM check'!$A:$A,'[2]EIM check'!$C:$C,"no info")</f>
        <v>no info</v>
      </c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DR74" s="10"/>
      <c r="DS74" s="10"/>
      <c r="DT74" s="10"/>
      <c r="DU74" s="10"/>
      <c r="DV74" s="10"/>
    </row>
    <row r="75" spans="1:126" s="11" customFormat="1" ht="20.25" customHeight="1" x14ac:dyDescent="0.2">
      <c r="A75" s="41">
        <f>_xlfn.XLOOKUP(D75,[2]EM!$D:$D,[2]EM!$F:$F,"")</f>
        <v>0</v>
      </c>
      <c r="B75" s="89" t="str">
        <f>VLOOKUP($D75,[2]EM!$D$1:$P$65540,13,FALSE)</f>
        <v>214-542-0308</v>
      </c>
      <c r="C75" s="54" t="str">
        <f>_xlfn.XLOOKUP(D75&amp;"*",[2]EM!$D:$D,[2]EM!$E:$E,"",2)</f>
        <v>9:30, any</v>
      </c>
      <c r="D75" s="60" t="s">
        <v>151</v>
      </c>
      <c r="E75" s="65" t="str">
        <f>IF(ISNUMBER(MATCH($D75,'[1]Scheduling Worksheet'!$B$1:$B$65536,0)),VLOOKUP($D75,'[1]Scheduling Worksheet'!$B$1:$W$65536,22,FALSE),"")</f>
        <v/>
      </c>
      <c r="F75" s="67" t="str">
        <f>IF(ISNUMBER(MATCH($D75,'[1]Scheduling Worksheet'!$C$1:$C$65536,0)),VLOOKUP($D75,'[1]Scheduling Worksheet'!$C$1:$X$65536,21,FALSE),"")</f>
        <v>11:15-EM</v>
      </c>
      <c r="G75" s="67" t="str">
        <f>IF(ISNUMBER(MATCH($D75,'[1]Scheduling Worksheet'!$D$1:$D$65536,0)),VLOOKUP($D75,'[1]Scheduling Worksheet'!$D$1:$X$65536,20,FALSE),"")</f>
        <v/>
      </c>
      <c r="H75" s="67" t="str">
        <f>IF(ISNUMBER(MATCH($D75,'[1]Scheduling Worksheet'!$E$1:$E$65536,0)),VLOOKUP($D75,'[1]Scheduling Worksheet'!$E$1:$X$65536,19,FALSE),"")</f>
        <v>Vg-EM</v>
      </c>
      <c r="I75" s="66" t="str">
        <f>IF(ISNUMBER(MATCH($D75,'[1]Scheduling Worksheet'!$F$1:$F$65536,0)),VLOOKUP($D75,'[1]Scheduling Worksheet'!$F$1:$X$65536,19,FALSE),"")</f>
        <v/>
      </c>
      <c r="J75" s="67" t="str">
        <f>IF(ISNUMBER(MATCH($D75,'[1]Scheduling Worksheet'!$G$1:$G$65536,0)),VLOOKUP($D75,'[1]Scheduling Worksheet'!$G$1:$X$65536,17,FALSE),"")</f>
        <v>9:30-EM</v>
      </c>
      <c r="K75" s="67" t="str">
        <f>IF(ISNUMBER(MATCH($D75,'[1]Scheduling Worksheet'!$H$1:$H$65536,0)),VLOOKUP($D75,'[1]Scheduling Worksheet'!$H$1:$X$65536,16,FALSE),"")</f>
        <v/>
      </c>
      <c r="L75" s="67" t="str">
        <f>IF(ISNUMBER(MATCH($D75,'[1]Scheduling Worksheet'!$I$1:$I$65536,0)),VLOOKUP($D75,'[1]Scheduling Worksheet'!$I$1:$X$65536,15,FALSE),"")</f>
        <v>11:15-EM</v>
      </c>
      <c r="M75" s="67" t="str">
        <f>IF(ISNUMBER(MATCH($D75,'[1]Scheduling Worksheet'!$J$1:$J$65536,0)),VLOOKUP($D75,'[1]Scheduling Worksheet'!$J$1:$X$65536,14,FALSE),"")</f>
        <v/>
      </c>
      <c r="N75" s="69" t="str">
        <f>IF(ISNUMBER(MATCH($D75,'[1]Scheduling Worksheet'!$K$1:$K$65536,0)),VLOOKUP($D75,'[1]Scheduling Worksheet'!$K$1:$X$65536,13,FALSE),"")</f>
        <v>11:15-EM</v>
      </c>
      <c r="O75" s="36"/>
      <c r="P75"/>
      <c r="Q75"/>
      <c r="R75" s="67" t="str">
        <f>IF(ISNUMBER(MATCH($D75,'[1]Scheduling Worksheet'!L$1:L$65536,0)),VLOOKUP($D75,'[1]Scheduling Worksheet'!$L$1:$X$65536,13,FALSE),"")</f>
        <v/>
      </c>
      <c r="S75" s="67" t="str">
        <f>IF(ISNUMBER(MATCH($D75,'[1]Scheduling Worksheet'!$M$1:$M$65536,0)),VLOOKUP($D75,'[1]Scheduling Worksheet'!$M$1:$X$65536,12,FALSE),"")</f>
        <v>Vg-EM</v>
      </c>
      <c r="T75" s="67" t="str">
        <f>IF(ISNUMBER(MATCH($D75,'[1]Scheduling Worksheet'!$N$1:$N$65536,0)),VLOOKUP($D75,'[1]Scheduling Worksheet'!$N$1:$X$65536,11,FALSE),"")</f>
        <v/>
      </c>
      <c r="U75" s="67" t="str">
        <f>IF(ISNUMBER(MATCH($D75,'[1]Scheduling Worksheet'!$O$1:$O$65536,0)),VLOOKUP($D75,'[1]Scheduling Worksheet'!$O$1:$X$65536,10,FALSE),"")</f>
        <v/>
      </c>
      <c r="V75" s="67" t="str">
        <f>IF(ISNUMBER(MATCH($D75,'[1]Scheduling Worksheet'!$P$1:$P$65536,0)),VLOOKUP($D75,'[1]Scheduling Worksheet'!$P$1:$X$65536,9,FALSE),"")</f>
        <v>9:30-EM</v>
      </c>
      <c r="W75" s="67" t="str">
        <f>IF(ISNUMBER(MATCH($D75,'[1]Scheduling Worksheet'!$Q$1:$Q$65536,0)),VLOOKUP($D75,'[1]Scheduling Worksheet'!$Q$1:$X$65536,8,FALSE),"")</f>
        <v/>
      </c>
      <c r="X75" s="67" t="str">
        <f>IF(ISNUMBER(MATCH($D75,'[1]Scheduling Worksheet'!$R$1:$R$65536,0)),VLOOKUP($D75,'[1]Scheduling Worksheet'!$R$1:$X$65536,7,FALSE),"")</f>
        <v>11:15-EM</v>
      </c>
      <c r="Y75" s="68" t="str">
        <f>IF(ISNUMBER(MATCH($D75,'[1]Scheduling Worksheet'!$S$1:$S$65536,0)),VLOOKUP($D75,'[1]Scheduling Worksheet'!$S$1:$X$65536,6,FALSE),"")</f>
        <v/>
      </c>
      <c r="Z75" s="68" t="str">
        <f>IF(ISNUMBER(MATCH($D75,'[1]Scheduling Worksheet'!$T$1:$T$65536,0)),VLOOKUP($D75,'[1]Scheduling Worksheet'!$T$1:$X$65536,5,FALSE),"")</f>
        <v>9:30-EM</v>
      </c>
      <c r="AA75" s="30"/>
      <c r="AB75" s="6">
        <f>COUNTIF($E75:$Z75,"*-EM*")+COUNTIF($E75:$Z75,"*-CUP*")</f>
        <v>9</v>
      </c>
      <c r="AC75" s="6">
        <f>COUNTIF($E75:$Z75,"*-EM*")+COUNTIF($E75:$Z75,"*-CUP*")+COUNTIF($E75:$Z75,"*-Lector*")</f>
        <v>9</v>
      </c>
      <c r="AD75" s="35">
        <f>COUNTIF($E75:$Z75,"*-Lector")</f>
        <v>0</v>
      </c>
      <c r="AE75" s="25">
        <f>VLOOKUP($D75,[2]EM!$D$1:$O$65540,5,FALSE)</f>
        <v>0</v>
      </c>
      <c r="AF75" s="25">
        <f>_xlfn.XLOOKUP(D75,[2]EM!$D:$D,[2]EM!$AK:$AK,"")</f>
        <v>0</v>
      </c>
      <c r="AG75" s="25">
        <f>_xlfn.XLOOKUP(D75,[2]EM!$D:$D,[2]EM!$AN:$AN,"")</f>
        <v>0</v>
      </c>
      <c r="AH75" s="4" t="str">
        <f>VLOOKUP($D75,[2]EM!$D$1:$O$65540,12,FALSE)</f>
        <v>lindahafe@gmail.com</v>
      </c>
      <c r="AI75" s="3"/>
      <c r="AJ75" s="3" t="str">
        <f>_xlfn.XLOOKUP(D75,'[2]EIM check'!$A:$A,'[2]EIM check'!$C:$C,"no info")</f>
        <v>no info</v>
      </c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DR75" s="10"/>
      <c r="DS75" s="10"/>
      <c r="DT75" s="10"/>
      <c r="DU75" s="10"/>
      <c r="DV75" s="10"/>
    </row>
    <row r="76" spans="1:126" s="11" customFormat="1" ht="20.100000000000001" customHeight="1" x14ac:dyDescent="0.2">
      <c r="A76" s="41" t="str">
        <f>_xlfn.XLOOKUP(D76,[2]EM!$D:$D,[2]EM!$F:$F,"")</f>
        <v>cup</v>
      </c>
      <c r="B76" s="88" t="str">
        <f>VLOOKUP($D76,[2]EM!$D$1:$P$65540,13,FALSE)</f>
        <v>512-448-0904</v>
      </c>
      <c r="C76" s="63" t="str">
        <f>_xlfn.XLOOKUP(D76&amp;"*",[2]EM!$D:$D,[2]EM!$E:$E,"",2)</f>
        <v>Vg, 7:30, 9:30</v>
      </c>
      <c r="D76" s="40" t="s">
        <v>11</v>
      </c>
      <c r="E76" s="70" t="str">
        <f>IF(ISNUMBER(MATCH($D76,'[1]Scheduling Worksheet'!$B$1:$B$65536,0)),VLOOKUP($D76,'[1]Scheduling Worksheet'!$B$1:$W$65536,22,FALSE),"")</f>
        <v/>
      </c>
      <c r="F76" s="71" t="str">
        <f>IF(ISNUMBER(MATCH($D76,'[1]Scheduling Worksheet'!$C$1:$C$65536,0)),VLOOKUP($D76,'[1]Scheduling Worksheet'!$C$1:$X$65536,21,FALSE),"")</f>
        <v>Vg-EM</v>
      </c>
      <c r="G76" s="257" t="str">
        <f>IF(ISNUMBER(MATCH($D76,'[1]Scheduling Worksheet'!$D$1:$D$65536,0)),VLOOKUP($D76,'[1]Scheduling Worksheet'!$D$1:$X$65536,20,FALSE),"")</f>
        <v/>
      </c>
      <c r="H76" s="71" t="str">
        <f>IF(ISNUMBER(MATCH($D76,'[1]Scheduling Worksheet'!$E$1:$E$65536,0)),VLOOKUP($D76,'[1]Scheduling Worksheet'!$E$1:$X$65536,19,FALSE),"")</f>
        <v>Vg-EM</v>
      </c>
      <c r="I76" s="87" t="str">
        <f>IF(ISNUMBER(MATCH($D76,'[1]Scheduling Worksheet'!$F$1:$F$65536,0)),VLOOKUP($D76,'[1]Scheduling Worksheet'!$F$1:$X$65536,19,FALSE),"")</f>
        <v/>
      </c>
      <c r="J76" s="71" t="str">
        <f>IF(ISNUMBER(MATCH($D76,'[1]Scheduling Worksheet'!$G$1:$G$65536,0)),VLOOKUP($D76,'[1]Scheduling Worksheet'!$G$1:$X$65536,17,FALSE),"")</f>
        <v>Vg-EM</v>
      </c>
      <c r="K76" s="71" t="str">
        <f>IF(ISNUMBER(MATCH($D76,'[1]Scheduling Worksheet'!$H$1:$H$65536,0)),VLOOKUP($D76,'[1]Scheduling Worksheet'!$H$1:$X$65536,16,FALSE),"")</f>
        <v/>
      </c>
      <c r="L76" s="71" t="str">
        <f>IF(ISNUMBER(MATCH($D76,'[1]Scheduling Worksheet'!$I$1:$I$65536,0)),VLOOKUP($D76,'[1]Scheduling Worksheet'!$I$1:$X$65536,15,FALSE),"")</f>
        <v>Vg-Lector</v>
      </c>
      <c r="M76" s="71" t="str">
        <f>IF(ISNUMBER(MATCH($D76,'[1]Scheduling Worksheet'!$J$1:$J$65536,0)),VLOOKUP($D76,'[1]Scheduling Worksheet'!$J$1:$X$65536,14,FALSE),"")</f>
        <v/>
      </c>
      <c r="N76" s="93" t="str">
        <f>IF(ISNUMBER(MATCH($D76,'[1]Scheduling Worksheet'!$K$1:$K$65536,0)),VLOOKUP($D76,'[1]Scheduling Worksheet'!$K$1:$X$65536,13,FALSE),"")</f>
        <v/>
      </c>
      <c r="O76" s="36"/>
      <c r="P76"/>
      <c r="Q76"/>
      <c r="R76" s="71" t="str">
        <f>IF(ISNUMBER(MATCH($D76,'[1]Scheduling Worksheet'!L$1:L$65536,0)),VLOOKUP($D76,'[1]Scheduling Worksheet'!$L$1:$X$65536,13,FALSE),"")</f>
        <v>Vg-Lector</v>
      </c>
      <c r="S76" s="71" t="str">
        <f>IF(ISNUMBER(MATCH($D76,'[1]Scheduling Worksheet'!$M$1:$M$65536,0)),VLOOKUP($D76,'[1]Scheduling Worksheet'!$M$1:$X$65536,12,FALSE),"")</f>
        <v/>
      </c>
      <c r="T76" s="71" t="str">
        <f>IF(ISNUMBER(MATCH($D76,'[1]Scheduling Worksheet'!$N$1:$N$65536,0)),VLOOKUP($D76,'[1]Scheduling Worksheet'!$N$1:$X$65536,11,FALSE),"")</f>
        <v/>
      </c>
      <c r="U76" s="71" t="str">
        <f>IF(ISNUMBER(MATCH($D76,'[1]Scheduling Worksheet'!$O$1:$O$65536,0)),VLOOKUP($D76,'[1]Scheduling Worksheet'!$O$1:$X$65536,10,FALSE),"")</f>
        <v>Vg-EM</v>
      </c>
      <c r="V76" s="87" t="str">
        <f>IF(ISNUMBER(MATCH($D76,'[1]Scheduling Worksheet'!$P$1:$P$65536,0)),VLOOKUP($D76,'[1]Scheduling Worksheet'!$P$1:$X$65536,9,FALSE),"")</f>
        <v/>
      </c>
      <c r="W76" s="71" t="str">
        <f>IF(ISNUMBER(MATCH($D76,'[1]Scheduling Worksheet'!$Q$1:$Q$65536,0)),VLOOKUP($D76,'[1]Scheduling Worksheet'!$Q$1:$X$65536,8,FALSE),"")</f>
        <v/>
      </c>
      <c r="X76" s="71" t="str">
        <f>IF(ISNUMBER(MATCH($D76,'[1]Scheduling Worksheet'!$R$1:$R$65536,0)),VLOOKUP($D76,'[1]Scheduling Worksheet'!$R$1:$X$65536,7,FALSE),"")</f>
        <v>Vg-Lector</v>
      </c>
      <c r="Y76" s="76" t="str">
        <f>IF(ISNUMBER(MATCH($D76,'[1]Scheduling Worksheet'!$S$1:$S$65536,0)),VLOOKUP($D76,'[1]Scheduling Worksheet'!$S$1:$X$65536,6,FALSE),"")</f>
        <v/>
      </c>
      <c r="Z76" s="94" t="str">
        <f>IF(ISNUMBER(MATCH($D76,'[1]Scheduling Worksheet'!$T$1:$T$65536,0)),VLOOKUP($D76,'[1]Scheduling Worksheet'!$T$1:$X$65536,5,FALSE),"")</f>
        <v/>
      </c>
      <c r="AA76" s="31"/>
      <c r="AB76" s="6">
        <f t="shared" ref="AB76:AB77" si="18">COUNTIF($E76:$Z76,"*-EM*")+COUNTIF($E76:$Z76,"*-CUP*")</f>
        <v>4</v>
      </c>
      <c r="AC76" s="6">
        <f t="shared" ref="AC76:AC77" si="19">COUNTIF($E76:$Z76,"*-EM*")+COUNTIF($E76:$Z76,"*-CUP*")+COUNTIF($E76:$Z76,"*-Lector*")</f>
        <v>7</v>
      </c>
      <c r="AD76" s="35">
        <f t="shared" ref="AD76:AD77" si="20">COUNTIF($E76:$Z76,"*-Lector")</f>
        <v>3</v>
      </c>
      <c r="AE76" s="25" t="str">
        <f>VLOOKUP($D76,[2]EM!$D$1:$O$65540,5,FALSE)</f>
        <v>LEC</v>
      </c>
      <c r="AF76" s="25" t="str">
        <f>_xlfn.XLOOKUP(D76,[2]EM!$D:$D,[2]EM!$AK:$AK,"")</f>
        <v>with husband Warren-Lec  Schedule together.</v>
      </c>
      <c r="AG76" s="25">
        <f>_xlfn.XLOOKUP(D76,[2]EM!$D:$D,[2]EM!$AN:$AN,"")</f>
        <v>0</v>
      </c>
      <c r="AH76" s="4" t="str">
        <f>VLOOKUP($D76,[2]EM!$D$1:$O$65540,12,FALSE)</f>
        <v>joycepulich@sbcglobal.net</v>
      </c>
      <c r="AI76" s="3"/>
      <c r="AJ76" s="3" t="str">
        <f>_xlfn.XLOOKUP(D76,'[2]EIM check'!$A:$A,'[2]EIM check'!$C:$C,"no info")</f>
        <v>Expires 2026/04</v>
      </c>
      <c r="AK76" s="3" t="s">
        <v>176</v>
      </c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</row>
    <row r="77" spans="1:126" s="11" customFormat="1" ht="20.100000000000001" customHeight="1" x14ac:dyDescent="0.2">
      <c r="A77" s="41">
        <f>_xlfn.XLOOKUP(D77,[2]EM!$D:$D,[2]EM!$F:$F,"")</f>
        <v>0</v>
      </c>
      <c r="B77" s="88" t="str">
        <f>VLOOKUP($D77,[2]EM!$D$1:$P$65540,13,FALSE)</f>
        <v>512-963-1964</v>
      </c>
      <c r="C77" s="63" t="str">
        <f>_xlfn.XLOOKUP(D77&amp;"*",[2]EM!$D:$D,[2]EM!$E:$E,"",2)</f>
        <v xml:space="preserve">Vg, 7:30, 9:30, 11:15, </v>
      </c>
      <c r="D77" s="25" t="s">
        <v>142</v>
      </c>
      <c r="E77" s="70" t="str">
        <f>IF(ISNUMBER(MATCH($D77,'[1]Scheduling Worksheet'!$B$1:$B$65536,0)),VLOOKUP($D77,'[1]Scheduling Worksheet'!$B$1:$W$65536,22,FALSE),"")</f>
        <v>Vg-EM</v>
      </c>
      <c r="F77" s="71" t="str">
        <f>IF(ISNUMBER(MATCH($D77,'[1]Scheduling Worksheet'!$C$1:$C$65536,0)),VLOOKUP($D77,'[1]Scheduling Worksheet'!$C$1:$X$65536,21,FALSE),"")</f>
        <v/>
      </c>
      <c r="G77" s="71" t="str">
        <f>IF(ISNUMBER(MATCH($D77,'[1]Scheduling Worksheet'!$D$1:$D$65536,0)),VLOOKUP($D77,'[1]Scheduling Worksheet'!$D$1:$X$65536,20,FALSE),"")</f>
        <v>11:15-EM</v>
      </c>
      <c r="H77" s="71" t="str">
        <f>IF(ISNUMBER(MATCH($D77,'[1]Scheduling Worksheet'!$E$1:$E$65536,0)),VLOOKUP($D77,'[1]Scheduling Worksheet'!$E$1:$X$65536,19,FALSE),"")</f>
        <v/>
      </c>
      <c r="I77" s="71" t="str">
        <f>IF(ISNUMBER(MATCH($D77,'[1]Scheduling Worksheet'!$F$1:$F$65536,0)),VLOOKUP($D77,'[1]Scheduling Worksheet'!$F$1:$X$65536,19,FALSE),"")</f>
        <v/>
      </c>
      <c r="J77" s="71" t="str">
        <f>IF(ISNUMBER(MATCH($D77,'[1]Scheduling Worksheet'!$G$1:$G$65536,0)),VLOOKUP($D77,'[1]Scheduling Worksheet'!$G$1:$X$65536,17,FALSE),"")</f>
        <v>Vg-Lector</v>
      </c>
      <c r="K77" s="71" t="str">
        <f>IF(ISNUMBER(MATCH($D77,'[1]Scheduling Worksheet'!$H$1:$H$65536,0)),VLOOKUP($D77,'[1]Scheduling Worksheet'!$H$1:$X$65536,16,FALSE),"")</f>
        <v/>
      </c>
      <c r="L77" s="71" t="str">
        <f>IF(ISNUMBER(MATCH($D77,'[1]Scheduling Worksheet'!$I$1:$I$65536,0)),VLOOKUP($D77,'[1]Scheduling Worksheet'!$I$1:$X$65536,15,FALSE),"")</f>
        <v>Vg-EM</v>
      </c>
      <c r="M77" s="71" t="str">
        <f>IF(ISNUMBER(MATCH($D77,'[1]Scheduling Worksheet'!$J$1:$J$65536,0)),VLOOKUP($D77,'[1]Scheduling Worksheet'!$J$1:$X$65536,14,FALSE),"")</f>
        <v/>
      </c>
      <c r="N77" s="72" t="str">
        <f>IF(ISNUMBER(MATCH($D77,'[1]Scheduling Worksheet'!$K$1:$K$65536,0)),VLOOKUP($D77,'[1]Scheduling Worksheet'!$K$1:$X$65536,13,FALSE),"")</f>
        <v>Vg-Lector</v>
      </c>
      <c r="O77" s="36"/>
      <c r="P77"/>
      <c r="Q77"/>
      <c r="R77" s="71" t="str">
        <f>IF(ISNUMBER(MATCH($D77,'[1]Scheduling Worksheet'!L$1:L$65536,0)),VLOOKUP($D77,'[1]Scheduling Worksheet'!$L$1:$X$65536,13,FALSE),"")</f>
        <v/>
      </c>
      <c r="S77" s="71" t="str">
        <f>IF(ISNUMBER(MATCH($D77,'[1]Scheduling Worksheet'!$M$1:$M$65536,0)),VLOOKUP($D77,'[1]Scheduling Worksheet'!$M$1:$X$65536,12,FALSE),"")</f>
        <v>Vg-EM</v>
      </c>
      <c r="T77" s="71" t="str">
        <f>IF(ISNUMBER(MATCH($D77,'[1]Scheduling Worksheet'!$N$1:$N$65536,0)),VLOOKUP($D77,'[1]Scheduling Worksheet'!$N$1:$X$65536,11,FALSE),"")</f>
        <v/>
      </c>
      <c r="U77" s="71" t="str">
        <f>IF(ISNUMBER(MATCH($D77,'[1]Scheduling Worksheet'!$O$1:$O$65536,0)),VLOOKUP($D77,'[1]Scheduling Worksheet'!$O$1:$X$65536,10,FALSE),"")</f>
        <v/>
      </c>
      <c r="V77" s="71" t="str">
        <f>IF(ISNUMBER(MATCH($D77,'[1]Scheduling Worksheet'!$P$1:$P$65536,0)),VLOOKUP($D77,'[1]Scheduling Worksheet'!$P$1:$X$65536,9,FALSE),"")</f>
        <v/>
      </c>
      <c r="W77" s="71" t="str">
        <f>IF(ISNUMBER(MATCH($D77,'[1]Scheduling Worksheet'!$Q$1:$Q$65536,0)),VLOOKUP($D77,'[1]Scheduling Worksheet'!$Q$1:$X$65536,8,FALSE),"")</f>
        <v/>
      </c>
      <c r="X77" s="71" t="str">
        <f>IF(ISNUMBER(MATCH($D77,'[1]Scheduling Worksheet'!$R$1:$R$65536,0)),VLOOKUP($D77,'[1]Scheduling Worksheet'!$R$1:$X$65536,7,FALSE),"")</f>
        <v>Vg-EM</v>
      </c>
      <c r="Y77" s="76" t="str">
        <f>IF(ISNUMBER(MATCH($D77,'[1]Scheduling Worksheet'!$S$1:$S$65536,0)),VLOOKUP($D77,'[1]Scheduling Worksheet'!$S$1:$X$65536,6,FALSE),"")</f>
        <v/>
      </c>
      <c r="Z77" s="76" t="str">
        <f>IF(ISNUMBER(MATCH($D77,'[1]Scheduling Worksheet'!$T$1:$T$65536,0)),VLOOKUP($D77,'[1]Scheduling Worksheet'!$T$1:$X$65536,5,FALSE),"")</f>
        <v>Vg-Lector</v>
      </c>
      <c r="AA77" s="31"/>
      <c r="AB77" s="6">
        <f t="shared" si="18"/>
        <v>5</v>
      </c>
      <c r="AC77" s="6">
        <f t="shared" si="19"/>
        <v>8</v>
      </c>
      <c r="AD77" s="35">
        <f t="shared" si="20"/>
        <v>3</v>
      </c>
      <c r="AE77" s="25" t="str">
        <f>VLOOKUP($D77,[2]EM!$D$1:$O$65540,5,FALSE)</f>
        <v>LEC</v>
      </c>
      <c r="AF77" s="25">
        <f>_xlfn.XLOOKUP(D77,[2]EM!$D:$D,[2]EM!$AK:$AK,"")</f>
        <v>0</v>
      </c>
      <c r="AG77" s="25">
        <f>_xlfn.XLOOKUP(D77,[2]EM!$D:$D,[2]EM!$AN:$AN,"")</f>
        <v>0</v>
      </c>
      <c r="AH77" s="4" t="str">
        <f>VLOOKUP($D77,[2]EM!$D$1:$O$65540,12,FALSE)</f>
        <v>hakemp2000@yahoo.com</v>
      </c>
      <c r="AI77" s="3"/>
      <c r="AJ77" s="3" t="str">
        <f>_xlfn.XLOOKUP(D77,'[2]EIM check'!$A:$A,'[2]EIM check'!$C:$C,"no info")</f>
        <v>Expires 2026/02</v>
      </c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DR77" s="10"/>
    </row>
    <row r="78" spans="1:126" s="277" customFormat="1" ht="20.25" customHeight="1" x14ac:dyDescent="0.2">
      <c r="A78" s="132"/>
      <c r="B78" s="148"/>
      <c r="C78" s="149"/>
      <c r="D78" s="154"/>
      <c r="E78" s="151"/>
      <c r="F78" s="152"/>
      <c r="G78" s="152"/>
      <c r="H78" s="152"/>
      <c r="I78" s="152"/>
      <c r="J78" s="152"/>
      <c r="K78" s="152"/>
      <c r="L78" s="152"/>
      <c r="M78" s="152"/>
      <c r="N78" s="153"/>
      <c r="O78" s="138"/>
      <c r="P78" s="139"/>
      <c r="Q78" s="139"/>
      <c r="R78" s="152"/>
      <c r="S78" s="152"/>
      <c r="T78" s="152"/>
      <c r="U78" s="152"/>
      <c r="V78" s="152"/>
      <c r="W78" s="152"/>
      <c r="X78" s="152"/>
      <c r="Y78" s="155"/>
      <c r="Z78" s="155"/>
      <c r="AA78" s="142"/>
      <c r="AB78" s="143"/>
      <c r="AC78" s="143"/>
      <c r="AD78" s="144"/>
      <c r="AE78" s="48"/>
      <c r="AF78" s="48"/>
      <c r="AG78" s="48"/>
      <c r="AH78" s="145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</row>
    <row r="79" spans="1:126" s="11" customFormat="1" ht="20.25" customHeight="1" x14ac:dyDescent="0.2">
      <c r="A79" s="41">
        <f>_xlfn.XLOOKUP(D79,[2]EM!$D:$D,[2]EM!$F:$F,"")</f>
        <v>0</v>
      </c>
      <c r="B79" s="89" t="str">
        <f>VLOOKUP($D79,[2]EM!$D$1:$P$65540,13,FALSE)</f>
        <v>512-917-4002</v>
      </c>
      <c r="C79" s="54" t="str">
        <f>_xlfn.XLOOKUP(D79&amp;"*",[2]EM!$D:$D,[2]EM!$E:$E,"",2)</f>
        <v>9:30, 11:15, 5,</v>
      </c>
      <c r="D79" s="60" t="s">
        <v>168</v>
      </c>
      <c r="E79" s="65" t="str">
        <f>IF(ISNUMBER(MATCH($D79,'[1]Scheduling Worksheet'!$B$1:$B$65536,0)),VLOOKUP($D79,'[1]Scheduling Worksheet'!$B$1:$W$65536,22,FALSE),"")</f>
        <v/>
      </c>
      <c r="F79" s="66" t="str">
        <f>IF(ISNUMBER(MATCH($D79,'[1]Scheduling Worksheet'!$C$1:$C$65536,0)),VLOOKUP($D79,'[1]Scheduling Worksheet'!$C$1:$X$65536,21,FALSE),"")</f>
        <v/>
      </c>
      <c r="G79" s="66" t="str">
        <f>IF(ISNUMBER(MATCH($D79,'[1]Scheduling Worksheet'!$D$1:$D$65536,0)),VLOOKUP($D79,'[1]Scheduling Worksheet'!$D$1:$X$65536,20,FALSE),"")</f>
        <v/>
      </c>
      <c r="H79" s="66" t="str">
        <f>IF(ISNUMBER(MATCH($D79,'[1]Scheduling Worksheet'!$E$1:$E$65536,0)),VLOOKUP($D79,'[1]Scheduling Worksheet'!$E$1:$X$65536,19,FALSE),"")</f>
        <v/>
      </c>
      <c r="I79" s="66" t="str">
        <f>IF(ISNUMBER(MATCH($D79,'[1]Scheduling Worksheet'!$F$1:$F$65536,0)),VLOOKUP($D79,'[1]Scheduling Worksheet'!$F$1:$X$65536,19,FALSE),"")</f>
        <v/>
      </c>
      <c r="J79" s="66" t="str">
        <f>IF(ISNUMBER(MATCH($D79,'[1]Scheduling Worksheet'!$G$1:$G$65536,0)),VLOOKUP($D79,'[1]Scheduling Worksheet'!$G$1:$X$65536,17,FALSE),"")</f>
        <v/>
      </c>
      <c r="K79" s="67" t="str">
        <f>IF(ISNUMBER(MATCH($D79,'[1]Scheduling Worksheet'!$H$1:$H$65536,0)),VLOOKUP($D79,'[1]Scheduling Worksheet'!$H$1:$X$65536,16,FALSE),"")</f>
        <v>5:00-EM</v>
      </c>
      <c r="L79" s="67" t="str">
        <f>IF(ISNUMBER(MATCH($D79,'[1]Scheduling Worksheet'!$I$1:$I$65536,0)),VLOOKUP($D79,'[1]Scheduling Worksheet'!$I$1:$X$65536,15,FALSE),"")</f>
        <v/>
      </c>
      <c r="M79" s="66" t="str">
        <f>IF(ISNUMBER(MATCH($D79,'[1]Scheduling Worksheet'!$J$1:$J$65536,0)),VLOOKUP($D79,'[1]Scheduling Worksheet'!$J$1:$X$65536,14,FALSE),"")</f>
        <v/>
      </c>
      <c r="N79" s="91" t="str">
        <f>IF(ISNUMBER(MATCH($D79,'[1]Scheduling Worksheet'!$K$1:$K$65536,0)),VLOOKUP($D79,'[1]Scheduling Worksheet'!$K$1:$X$65536,13,FALSE),"")</f>
        <v/>
      </c>
      <c r="O79" s="36"/>
      <c r="P79"/>
      <c r="Q79"/>
      <c r="R79" s="67" t="str">
        <f>IF(ISNUMBER(MATCH($D79,'[1]Scheduling Worksheet'!L$1:L$65536,0)),VLOOKUP($D79,'[1]Scheduling Worksheet'!$L$1:$X$65536,13,FALSE),"")</f>
        <v>5:00-EM</v>
      </c>
      <c r="S79" s="67" t="str">
        <f>IF(ISNUMBER(MATCH($D79,'[1]Scheduling Worksheet'!$M$1:$M$65536,0)),VLOOKUP($D79,'[1]Scheduling Worksheet'!$M$1:$X$65536,12,FALSE),"")</f>
        <v/>
      </c>
      <c r="T79" s="67" t="str">
        <f>IF(ISNUMBER(MATCH($D79,'[1]Scheduling Worksheet'!$N$1:$N$65536,0)),VLOOKUP($D79,'[1]Scheduling Worksheet'!$N$1:$X$65536,11,FALSE),"")</f>
        <v>5:00-EM</v>
      </c>
      <c r="U79" s="66" t="str">
        <f>IF(ISNUMBER(MATCH($D79,'[1]Scheduling Worksheet'!$O$1:$O$65536,0)),VLOOKUP($D79,'[1]Scheduling Worksheet'!$O$1:$X$65536,10,FALSE),"")</f>
        <v/>
      </c>
      <c r="V79" s="66" t="str">
        <f>IF(ISNUMBER(MATCH($D79,'[1]Scheduling Worksheet'!$P$1:$P$65536,0)),VLOOKUP($D79,'[1]Scheduling Worksheet'!$P$1:$X$65536,9,FALSE),"")</f>
        <v/>
      </c>
      <c r="W79" s="67" t="str">
        <f>IF(ISNUMBER(MATCH($D79,'[1]Scheduling Worksheet'!$Q$1:$Q$65536,0)),VLOOKUP($D79,'[1]Scheduling Worksheet'!$Q$1:$X$65536,8,FALSE),"")</f>
        <v>5:00-EM</v>
      </c>
      <c r="X79" s="67" t="str">
        <f>IF(ISNUMBER(MATCH($D79,'[1]Scheduling Worksheet'!$R$1:$R$65536,0)),VLOOKUP($D79,'[1]Scheduling Worksheet'!$R$1:$X$65536,7,FALSE),"")</f>
        <v/>
      </c>
      <c r="Y79" s="90" t="str">
        <f>IF(ISNUMBER(MATCH($D79,'[1]Scheduling Worksheet'!$S$1:$S$65536,0)),VLOOKUP($D79,'[1]Scheduling Worksheet'!$S$1:$X$65536,6,FALSE),"")</f>
        <v/>
      </c>
      <c r="Z79" s="90" t="str">
        <f>IF(ISNUMBER(MATCH($D79,'[1]Scheduling Worksheet'!$T$1:$T$65536,0)),VLOOKUP($D79,'[1]Scheduling Worksheet'!$T$1:$X$65536,5,FALSE),"")</f>
        <v/>
      </c>
      <c r="AA79" s="30"/>
      <c r="AB79" s="6">
        <f t="shared" ref="AB79:AB112" si="21">COUNTIF($E79:$Z79,"*-EM*")+COUNTIF($E79:$Z79,"*-CUP*")</f>
        <v>4</v>
      </c>
      <c r="AC79" s="6">
        <f t="shared" ref="AC79:AC112" si="22">COUNTIF($E79:$Z79,"*-EM*")+COUNTIF($E79:$Z79,"*-CUP*")+COUNTIF($E79:$Z79,"*-Lector*")</f>
        <v>4</v>
      </c>
      <c r="AD79" s="35">
        <f t="shared" ref="AD79:AD112" si="23">COUNTIF($E79:$Z79,"*-Lector")</f>
        <v>0</v>
      </c>
      <c r="AE79" s="25">
        <f>VLOOKUP($D79,[2]EM!$D$1:$O$65540,5,FALSE)</f>
        <v>0</v>
      </c>
      <c r="AF79" s="25" t="str">
        <f>_xlfn.XLOOKUP(D79,[2]EM!$D:$D,[2]EM!$AK:$AK,"")</f>
        <v>Start out at 5 until she is more comfortable.</v>
      </c>
      <c r="AG79" s="25">
        <f>_xlfn.XLOOKUP(D79,[2]EM!$D:$D,[2]EM!$AN:$AN,"")</f>
        <v>0</v>
      </c>
      <c r="AH79" s="4" t="str">
        <f>VLOOKUP($D79,[2]EM!$D$1:$O$65540,12,FALSE)</f>
        <v>lm65atx@gmail.com</v>
      </c>
      <c r="AI79" s="3"/>
      <c r="AJ79" s="276" t="str">
        <f>_xlfn.XLOOKUP(D79,'[2]EIM check'!$A:$A,'[2]EIM check'!$C:$C,"no info")</f>
        <v>Expected 2025/06/28</v>
      </c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DR79" s="10"/>
    </row>
    <row r="80" spans="1:126" s="11" customFormat="1" ht="20.25" customHeight="1" x14ac:dyDescent="0.2">
      <c r="A80" s="41">
        <f>_xlfn.XLOOKUP(D80,[2]EM!$D:$D,[2]EM!$F:$F,"")</f>
        <v>0</v>
      </c>
      <c r="B80" s="89" t="str">
        <f>VLOOKUP($D80,[2]EM!$D$1:$P$65540,13,FALSE)</f>
        <v>512-709-2498</v>
      </c>
      <c r="C80" s="54" t="str">
        <f>_xlfn.XLOOKUP(D80&amp;"*",[2]EM!$D:$D,[2]EM!$E:$E,"",2)</f>
        <v>9:30,</v>
      </c>
      <c r="D80" s="53" t="s">
        <v>134</v>
      </c>
      <c r="E80" s="65" t="str">
        <f>IF(ISNUMBER(MATCH($D80,'[1]Scheduling Worksheet'!$B$1:$B$65536,0)),VLOOKUP($D80,'[1]Scheduling Worksheet'!$B$1:$W$65536,22,FALSE),"")</f>
        <v/>
      </c>
      <c r="F80" s="67" t="str">
        <f>IF(ISNUMBER(MATCH($D80,'[1]Scheduling Worksheet'!$C$1:$C$65536,0)),VLOOKUP($D80,'[1]Scheduling Worksheet'!$C$1:$X$65536,21,FALSE),"")</f>
        <v>9:30-EM</v>
      </c>
      <c r="G80" s="66" t="str">
        <f>IF(ISNUMBER(MATCH($D80,'[1]Scheduling Worksheet'!$D$1:$D$65536,0)),VLOOKUP($D80,'[1]Scheduling Worksheet'!$D$1:$X$65536,20,FALSE),"")</f>
        <v/>
      </c>
      <c r="H80" s="67" t="str">
        <f>IF(ISNUMBER(MATCH($D80,'[1]Scheduling Worksheet'!$E$1:$E$65536,0)),VLOOKUP($D80,'[1]Scheduling Worksheet'!$E$1:$X$65536,19,FALSE),"")</f>
        <v/>
      </c>
      <c r="I80" s="67" t="str">
        <f>IF(ISNUMBER(MATCH($D80,'[1]Scheduling Worksheet'!$F$1:$F$65536,0)),VLOOKUP($D80,'[1]Scheduling Worksheet'!$F$1:$X$65536,19,FALSE),"")</f>
        <v>9:30-EM</v>
      </c>
      <c r="J80" s="67" t="str">
        <f>IF(ISNUMBER(MATCH($D80,'[1]Scheduling Worksheet'!$G$1:$G$65536,0)),VLOOKUP($D80,'[1]Scheduling Worksheet'!$G$1:$X$65536,17,FALSE),"")</f>
        <v/>
      </c>
      <c r="K80" s="66" t="str">
        <f>IF(ISNUMBER(MATCH($D80,'[1]Scheduling Worksheet'!$H$1:$H$65536,0)),VLOOKUP($D80,'[1]Scheduling Worksheet'!$H$1:$X$65536,16,FALSE),"")</f>
        <v/>
      </c>
      <c r="L80" s="67" t="str">
        <f>IF(ISNUMBER(MATCH($D80,'[1]Scheduling Worksheet'!$I$1:$I$65536,0)),VLOOKUP($D80,'[1]Scheduling Worksheet'!$I$1:$X$65536,15,FALSE),"")</f>
        <v>9:30-EM</v>
      </c>
      <c r="M80" s="66" t="str">
        <f>IF(ISNUMBER(MATCH($D80,'[1]Scheduling Worksheet'!$J$1:$J$65536,0)),VLOOKUP($D80,'[1]Scheduling Worksheet'!$J$1:$X$65536,14,FALSE),"")</f>
        <v/>
      </c>
      <c r="N80" s="69" t="str">
        <f>IF(ISNUMBER(MATCH($D80,'[1]Scheduling Worksheet'!$K$1:$K$65536,0)),VLOOKUP($D80,'[1]Scheduling Worksheet'!$K$1:$X$65536,13,FALSE),"")</f>
        <v/>
      </c>
      <c r="O80" s="36"/>
      <c r="P80"/>
      <c r="Q80"/>
      <c r="R80" s="67" t="str">
        <f>IF(ISNUMBER(MATCH($D80,'[1]Scheduling Worksheet'!L$1:L$65536,0)),VLOOKUP($D80,'[1]Scheduling Worksheet'!$L$1:$X$65536,13,FALSE),"")</f>
        <v>9:30-EM</v>
      </c>
      <c r="S80" s="66" t="str">
        <f>IF(ISNUMBER(MATCH($D80,'[1]Scheduling Worksheet'!$M$1:$M$65536,0)),VLOOKUP($D80,'[1]Scheduling Worksheet'!$M$1:$X$65536,12,FALSE),"")</f>
        <v/>
      </c>
      <c r="T80" s="67" t="str">
        <f>IF(ISNUMBER(MATCH($D80,'[1]Scheduling Worksheet'!$N$1:$N$65536,0)),VLOOKUP($D80,'[1]Scheduling Worksheet'!$N$1:$X$65536,11,FALSE),"")</f>
        <v/>
      </c>
      <c r="U80" s="66" t="str">
        <f>IF(ISNUMBER(MATCH($D80,'[1]Scheduling Worksheet'!$O$1:$O$65536,0)),VLOOKUP($D80,'[1]Scheduling Worksheet'!$O$1:$X$65536,10,FALSE),"")</f>
        <v/>
      </c>
      <c r="V80" s="67" t="str">
        <f>IF(ISNUMBER(MATCH($D80,'[1]Scheduling Worksheet'!$P$1:$P$65536,0)),VLOOKUP($D80,'[1]Scheduling Worksheet'!$P$1:$X$65536,9,FALSE),"")</f>
        <v>9:30-EM</v>
      </c>
      <c r="W80" s="66" t="str">
        <f>IF(ISNUMBER(MATCH($D80,'[1]Scheduling Worksheet'!$Q$1:$Q$65536,0)),VLOOKUP($D80,'[1]Scheduling Worksheet'!$Q$1:$X$65536,8,FALSE),"")</f>
        <v/>
      </c>
      <c r="X80" s="67" t="str">
        <f>IF(ISNUMBER(MATCH($D80,'[1]Scheduling Worksheet'!$R$1:$R$65536,0)),VLOOKUP($D80,'[1]Scheduling Worksheet'!$R$1:$X$65536,7,FALSE),"")</f>
        <v>9:30-EM</v>
      </c>
      <c r="Y80" s="90" t="str">
        <f>IF(ISNUMBER(MATCH($D80,'[1]Scheduling Worksheet'!$S$1:$S$65536,0)),VLOOKUP($D80,'[1]Scheduling Worksheet'!$S$1:$X$65536,6,FALSE),"")</f>
        <v/>
      </c>
      <c r="Z80" s="90" t="str">
        <f>IF(ISNUMBER(MATCH($D80,'[1]Scheduling Worksheet'!$T$1:$T$65536,0)),VLOOKUP($D80,'[1]Scheduling Worksheet'!$T$1:$X$65536,5,FALSE),"")</f>
        <v/>
      </c>
      <c r="AA80" s="30"/>
      <c r="AB80" s="6">
        <f t="shared" si="21"/>
        <v>6</v>
      </c>
      <c r="AC80" s="6">
        <f t="shared" si="22"/>
        <v>6</v>
      </c>
      <c r="AD80" s="35">
        <f t="shared" si="23"/>
        <v>0</v>
      </c>
      <c r="AE80" s="25">
        <f>VLOOKUP($D80,[2]EM!$D$1:$O$65540,5,FALSE)</f>
        <v>0</v>
      </c>
      <c r="AF80" s="25">
        <f>_xlfn.XLOOKUP(D80,[2]EM!$D:$D,[2]EM!$AK:$AK,"")</f>
        <v>0</v>
      </c>
      <c r="AG80" s="25">
        <f>_xlfn.XLOOKUP(D80,[2]EM!$D:$D,[2]EM!$AN:$AN,"")</f>
        <v>0</v>
      </c>
      <c r="AH80" s="4" t="str">
        <f>VLOOKUP($D80,[2]EM!$D$1:$O$65540,12,FALSE)</f>
        <v>djavalos686@yahoo.com</v>
      </c>
      <c r="AI80" s="3"/>
      <c r="AJ80" s="3" t="str">
        <f>_xlfn.XLOOKUP(D80,'[2]EIM check'!$A:$A,'[2]EIM check'!$C:$C,"no info")</f>
        <v>Expires 2028/02</v>
      </c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DR80" s="10"/>
      <c r="DS80" s="10"/>
      <c r="DT80" s="10"/>
      <c r="DU80" s="10"/>
      <c r="DV80" s="10"/>
    </row>
    <row r="81" spans="1:126" s="11" customFormat="1" ht="20.25" customHeight="1" x14ac:dyDescent="0.2">
      <c r="A81" s="41">
        <f>_xlfn.XLOOKUP(D81,[2]EM!$D:$D,[2]EM!$F:$F,"")</f>
        <v>0</v>
      </c>
      <c r="B81" s="89" t="str">
        <f>VLOOKUP($D81,[2]EM!$D$1:$P$65540,13,FALSE)</f>
        <v>330-241-9117</v>
      </c>
      <c r="C81" s="54" t="str">
        <f>_xlfn.XLOOKUP(D81&amp;"*",[2]EM!$D:$D,[2]EM!$E:$E,"",2)</f>
        <v>9:30, 11:15,</v>
      </c>
      <c r="D81" s="60" t="s">
        <v>162</v>
      </c>
      <c r="E81" s="65" t="str">
        <f>IF(ISNUMBER(MATCH($D81,'[1]Scheduling Worksheet'!$B$1:$B$65536,0)),VLOOKUP($D81,'[1]Scheduling Worksheet'!$B$1:$W$65536,22,FALSE),"")</f>
        <v/>
      </c>
      <c r="F81" s="67" t="str">
        <f>IF(ISNUMBER(MATCH($D81,'[1]Scheduling Worksheet'!$C$1:$C$65536,0)),VLOOKUP($D81,'[1]Scheduling Worksheet'!$C$1:$X$65536,21,FALSE),"")</f>
        <v>9:30-EM</v>
      </c>
      <c r="G81" s="66" t="str">
        <f>IF(ISNUMBER(MATCH($D81,'[1]Scheduling Worksheet'!$D$1:$D$65536,0)),VLOOKUP($D81,'[1]Scheduling Worksheet'!$D$1:$X$65536,20,FALSE),"")</f>
        <v/>
      </c>
      <c r="H81" s="67" t="str">
        <f>IF(ISNUMBER(MATCH($D81,'[1]Scheduling Worksheet'!$E$1:$E$65536,0)),VLOOKUP($D81,'[1]Scheduling Worksheet'!$E$1:$X$65536,19,FALSE),"")</f>
        <v>11:15-EM</v>
      </c>
      <c r="I81" s="67" t="str">
        <f>IF(ISNUMBER(MATCH($D81,'[1]Scheduling Worksheet'!$F$1:$F$65536,0)),VLOOKUP($D81,'[1]Scheduling Worksheet'!$F$1:$X$65536,19,FALSE),"")</f>
        <v/>
      </c>
      <c r="J81" s="66" t="str">
        <f>IF(ISNUMBER(MATCH($D81,'[1]Scheduling Worksheet'!$G$1:$G$65536,0)),VLOOKUP($D81,'[1]Scheduling Worksheet'!$G$1:$X$65536,17,FALSE),"")</f>
        <v/>
      </c>
      <c r="K81" s="67" t="str">
        <f>IF(ISNUMBER(MATCH($D81,'[1]Scheduling Worksheet'!$H$1:$H$65536,0)),VLOOKUP($D81,'[1]Scheduling Worksheet'!$H$1:$X$65536,16,FALSE),"")</f>
        <v/>
      </c>
      <c r="L81" s="67" t="str">
        <f>IF(ISNUMBER(MATCH($D81,'[1]Scheduling Worksheet'!$I$1:$I$65536,0)),VLOOKUP($D81,'[1]Scheduling Worksheet'!$I$1:$X$65536,15,FALSE),"")</f>
        <v>9:30-EM</v>
      </c>
      <c r="M81" s="66" t="str">
        <f>IF(ISNUMBER(MATCH($D81,'[1]Scheduling Worksheet'!$J$1:$J$65536,0)),VLOOKUP($D81,'[1]Scheduling Worksheet'!$J$1:$X$65536,14,FALSE),"")</f>
        <v/>
      </c>
      <c r="N81" s="91" t="str">
        <f>IF(ISNUMBER(MATCH($D81,'[1]Scheduling Worksheet'!$K$1:$K$65536,0)),VLOOKUP($D81,'[1]Scheduling Worksheet'!$K$1:$X$65536,13,FALSE),"")</f>
        <v/>
      </c>
      <c r="O81" s="36"/>
      <c r="P81"/>
      <c r="Q81"/>
      <c r="R81" s="67" t="str">
        <f>IF(ISNUMBER(MATCH($D81,'[1]Scheduling Worksheet'!L$1:L$65536,0)),VLOOKUP($D81,'[1]Scheduling Worksheet'!$L$1:$X$65536,13,FALSE),"")</f>
        <v>9:30-EM</v>
      </c>
      <c r="S81" s="66" t="str">
        <f>IF(ISNUMBER(MATCH($D81,'[1]Scheduling Worksheet'!$M$1:$M$65536,0)),VLOOKUP($D81,'[1]Scheduling Worksheet'!$M$1:$X$65536,12,FALSE),"")</f>
        <v/>
      </c>
      <c r="T81" s="67" t="str">
        <f>IF(ISNUMBER(MATCH($D81,'[1]Scheduling Worksheet'!$N$1:$N$65536,0)),VLOOKUP($D81,'[1]Scheduling Worksheet'!$N$1:$X$65536,11,FALSE),"")</f>
        <v>11:15-EM</v>
      </c>
      <c r="U81" s="67" t="str">
        <f>IF(ISNUMBER(MATCH($D81,'[1]Scheduling Worksheet'!$O$1:$O$65536,0)),VLOOKUP($D81,'[1]Scheduling Worksheet'!$O$1:$X$65536,10,FALSE),"")</f>
        <v/>
      </c>
      <c r="V81" s="67" t="str">
        <f>IF(ISNUMBER(MATCH($D81,'[1]Scheduling Worksheet'!$P$1:$P$65536,0)),VLOOKUP($D81,'[1]Scheduling Worksheet'!$P$1:$X$65536,9,FALSE),"")</f>
        <v>9:30-EM</v>
      </c>
      <c r="W81" s="67" t="str">
        <f>IF(ISNUMBER(MATCH($D81,'[1]Scheduling Worksheet'!$Q$1:$Q$65536,0)),VLOOKUP($D81,'[1]Scheduling Worksheet'!$Q$1:$X$65536,8,FALSE),"")</f>
        <v/>
      </c>
      <c r="X81" s="67" t="str">
        <f>IF(ISNUMBER(MATCH($D81,'[1]Scheduling Worksheet'!$R$1:$R$65536,0)),VLOOKUP($D81,'[1]Scheduling Worksheet'!$R$1:$X$65536,7,FALSE),"")</f>
        <v/>
      </c>
      <c r="Y81" s="68" t="str">
        <f>IF(ISNUMBER(MATCH($D81,'[1]Scheduling Worksheet'!$S$1:$S$65536,0)),VLOOKUP($D81,'[1]Scheduling Worksheet'!$S$1:$X$65536,6,FALSE),"")</f>
        <v>11:15-EM</v>
      </c>
      <c r="Z81" s="90" t="str">
        <f>IF(ISNUMBER(MATCH($D81,'[1]Scheduling Worksheet'!$T$1:$T$65536,0)),VLOOKUP($D81,'[1]Scheduling Worksheet'!$T$1:$X$65536,5,FALSE),"")</f>
        <v/>
      </c>
      <c r="AA81" s="30"/>
      <c r="AB81" s="6">
        <f t="shared" si="21"/>
        <v>7</v>
      </c>
      <c r="AC81" s="6">
        <f t="shared" si="22"/>
        <v>7</v>
      </c>
      <c r="AD81" s="35">
        <f t="shared" si="23"/>
        <v>0</v>
      </c>
      <c r="AE81" s="25">
        <f>VLOOKUP($D81,[2]EM!$D$1:$O$65540,5,FALSE)</f>
        <v>0</v>
      </c>
      <c r="AF81" s="25">
        <f>_xlfn.XLOOKUP(D81,[2]EM!$D:$D,[2]EM!$AK:$AK,"")</f>
        <v>0</v>
      </c>
      <c r="AG81" s="25">
        <f>_xlfn.XLOOKUP(D81,[2]EM!$D:$D,[2]EM!$AN:$AN,"")</f>
        <v>0</v>
      </c>
      <c r="AH81" s="4" t="str">
        <f>VLOOKUP($D81,[2]EM!$D$1:$O$65540,12,FALSE)</f>
        <v>mdemagall18@gmail.com</v>
      </c>
      <c r="AI81" s="3"/>
      <c r="AJ81" s="276" t="str">
        <f>_xlfn.XLOOKUP(D81,'[2]EIM check'!$A:$A,'[2]EIM check'!$C:$C,"no info")</f>
        <v>Expected 2025/06/28</v>
      </c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DR81" s="10"/>
    </row>
    <row r="82" spans="1:126" s="11" customFormat="1" ht="20.25" customHeight="1" x14ac:dyDescent="0.2">
      <c r="A82" s="41">
        <f>_xlfn.XLOOKUP(D82,[2]EM!$D:$D,[2]EM!$F:$F,"")</f>
        <v>0</v>
      </c>
      <c r="B82" s="89" t="str">
        <f>VLOOKUP($D82,[2]EM!$D$1:$P$65540,13,FALSE)</f>
        <v>214-542-0308</v>
      </c>
      <c r="C82" s="54" t="str">
        <f>_xlfn.XLOOKUP(D82&amp;"*",[2]EM!$D:$D,[2]EM!$E:$E,"",2)</f>
        <v>9:30, any</v>
      </c>
      <c r="D82" s="60" t="s">
        <v>151</v>
      </c>
      <c r="E82" s="65" t="str">
        <f>IF(ISNUMBER(MATCH($D82,'[1]Scheduling Worksheet'!$B$1:$B$65536,0)),VLOOKUP($D82,'[1]Scheduling Worksheet'!$B$1:$W$65536,22,FALSE),"")</f>
        <v/>
      </c>
      <c r="F82" s="67" t="str">
        <f>IF(ISNUMBER(MATCH($D82,'[1]Scheduling Worksheet'!$C$1:$C$65536,0)),VLOOKUP($D82,'[1]Scheduling Worksheet'!$C$1:$X$65536,21,FALSE),"")</f>
        <v>11:15-EM</v>
      </c>
      <c r="G82" s="67" t="str">
        <f>IF(ISNUMBER(MATCH($D82,'[1]Scheduling Worksheet'!$D$1:$D$65536,0)),VLOOKUP($D82,'[1]Scheduling Worksheet'!$D$1:$X$65536,20,FALSE),"")</f>
        <v/>
      </c>
      <c r="H82" s="67" t="str">
        <f>IF(ISNUMBER(MATCH($D82,'[1]Scheduling Worksheet'!$E$1:$E$65536,0)),VLOOKUP($D82,'[1]Scheduling Worksheet'!$E$1:$X$65536,19,FALSE),"")</f>
        <v>Vg-EM</v>
      </c>
      <c r="I82" s="66" t="str">
        <f>IF(ISNUMBER(MATCH($D82,'[1]Scheduling Worksheet'!$F$1:$F$65536,0)),VLOOKUP($D82,'[1]Scheduling Worksheet'!$F$1:$X$65536,19,FALSE),"")</f>
        <v/>
      </c>
      <c r="J82" s="67" t="str">
        <f>IF(ISNUMBER(MATCH($D82,'[1]Scheduling Worksheet'!$G$1:$G$65536,0)),VLOOKUP($D82,'[1]Scheduling Worksheet'!$G$1:$X$65536,17,FALSE),"")</f>
        <v>9:30-EM</v>
      </c>
      <c r="K82" s="67" t="str">
        <f>IF(ISNUMBER(MATCH($D82,'[1]Scheduling Worksheet'!$H$1:$H$65536,0)),VLOOKUP($D82,'[1]Scheduling Worksheet'!$H$1:$X$65536,16,FALSE),"")</f>
        <v/>
      </c>
      <c r="L82" s="67" t="str">
        <f>IF(ISNUMBER(MATCH($D82,'[1]Scheduling Worksheet'!$I$1:$I$65536,0)),VLOOKUP($D82,'[1]Scheduling Worksheet'!$I$1:$X$65536,15,FALSE),"")</f>
        <v>11:15-EM</v>
      </c>
      <c r="M82" s="67" t="str">
        <f>IF(ISNUMBER(MATCH($D82,'[1]Scheduling Worksheet'!$J$1:$J$65536,0)),VLOOKUP($D82,'[1]Scheduling Worksheet'!$J$1:$X$65536,14,FALSE),"")</f>
        <v/>
      </c>
      <c r="N82" s="69" t="str">
        <f>IF(ISNUMBER(MATCH($D82,'[1]Scheduling Worksheet'!$K$1:$K$65536,0)),VLOOKUP($D82,'[1]Scheduling Worksheet'!$K$1:$X$65536,13,FALSE),"")</f>
        <v>11:15-EM</v>
      </c>
      <c r="O82" s="36"/>
      <c r="P82"/>
      <c r="Q82"/>
      <c r="R82" s="67" t="str">
        <f>IF(ISNUMBER(MATCH($D82,'[1]Scheduling Worksheet'!L$1:L$65536,0)),VLOOKUP($D82,'[1]Scheduling Worksheet'!$L$1:$X$65536,13,FALSE),"")</f>
        <v/>
      </c>
      <c r="S82" s="67" t="str">
        <f>IF(ISNUMBER(MATCH($D82,'[1]Scheduling Worksheet'!$M$1:$M$65536,0)),VLOOKUP($D82,'[1]Scheduling Worksheet'!$M$1:$X$65536,12,FALSE),"")</f>
        <v>Vg-EM</v>
      </c>
      <c r="T82" s="67" t="str">
        <f>IF(ISNUMBER(MATCH($D82,'[1]Scheduling Worksheet'!$N$1:$N$65536,0)),VLOOKUP($D82,'[1]Scheduling Worksheet'!$N$1:$X$65536,11,FALSE),"")</f>
        <v/>
      </c>
      <c r="U82" s="67" t="str">
        <f>IF(ISNUMBER(MATCH($D82,'[1]Scheduling Worksheet'!$O$1:$O$65536,0)),VLOOKUP($D82,'[1]Scheduling Worksheet'!$O$1:$X$65536,10,FALSE),"")</f>
        <v/>
      </c>
      <c r="V82" s="67" t="str">
        <f>IF(ISNUMBER(MATCH($D82,'[1]Scheduling Worksheet'!$P$1:$P$65536,0)),VLOOKUP($D82,'[1]Scheduling Worksheet'!$P$1:$X$65536,9,FALSE),"")</f>
        <v>9:30-EM</v>
      </c>
      <c r="W82" s="67" t="str">
        <f>IF(ISNUMBER(MATCH($D82,'[1]Scheduling Worksheet'!$Q$1:$Q$65536,0)),VLOOKUP($D82,'[1]Scheduling Worksheet'!$Q$1:$X$65536,8,FALSE),"")</f>
        <v/>
      </c>
      <c r="X82" s="67" t="str">
        <f>IF(ISNUMBER(MATCH($D82,'[1]Scheduling Worksheet'!$R$1:$R$65536,0)),VLOOKUP($D82,'[1]Scheduling Worksheet'!$R$1:$X$65536,7,FALSE),"")</f>
        <v>11:15-EM</v>
      </c>
      <c r="Y82" s="68" t="str">
        <f>IF(ISNUMBER(MATCH($D82,'[1]Scheduling Worksheet'!$S$1:$S$65536,0)),VLOOKUP($D82,'[1]Scheduling Worksheet'!$S$1:$X$65536,6,FALSE),"")</f>
        <v/>
      </c>
      <c r="Z82" s="68" t="str">
        <f>IF(ISNUMBER(MATCH($D82,'[1]Scheduling Worksheet'!$T$1:$T$65536,0)),VLOOKUP($D82,'[1]Scheduling Worksheet'!$T$1:$X$65536,5,FALSE),"")</f>
        <v>9:30-EM</v>
      </c>
      <c r="AA82" s="31"/>
      <c r="AB82" s="6">
        <f t="shared" si="21"/>
        <v>9</v>
      </c>
      <c r="AC82" s="6">
        <f t="shared" si="22"/>
        <v>9</v>
      </c>
      <c r="AD82" s="35">
        <f t="shared" si="23"/>
        <v>0</v>
      </c>
      <c r="AE82" s="25">
        <f>VLOOKUP($D82,[2]EM!$D$1:$O$65540,5,FALSE)</f>
        <v>0</v>
      </c>
      <c r="AF82" s="25">
        <f>_xlfn.XLOOKUP(D82,[2]EM!$D:$D,[2]EM!$AK:$AK,"")</f>
        <v>0</v>
      </c>
      <c r="AG82" s="25">
        <f>_xlfn.XLOOKUP(D82,[2]EM!$D:$D,[2]EM!$AN:$AN,"")</f>
        <v>0</v>
      </c>
      <c r="AH82" s="4" t="str">
        <f>VLOOKUP($D82,[2]EM!$D$1:$O$65540,12,FALSE)</f>
        <v>lindahafe@gmail.com</v>
      </c>
      <c r="AI82" s="3"/>
      <c r="AJ82" s="3" t="str">
        <f>_xlfn.XLOOKUP(D82,'[2]EIM check'!$A:$A,'[2]EIM check'!$C:$C,"no info")</f>
        <v>no info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DR82" s="10"/>
      <c r="DS82" s="10"/>
      <c r="DT82" s="10"/>
      <c r="DU82" s="10"/>
      <c r="DV82" s="10"/>
    </row>
    <row r="83" spans="1:126" s="11" customFormat="1" ht="20.25" customHeight="1" x14ac:dyDescent="0.2">
      <c r="A83" s="41">
        <f>_xlfn.XLOOKUP(D83,[2]EM!$D:$D,[2]EM!$F:$F,"")</f>
        <v>0</v>
      </c>
      <c r="B83" s="89" t="str">
        <f>VLOOKUP($D83,[2]EM!$D$1:$P$65540,13,FALSE)</f>
        <v>512-470-6236</v>
      </c>
      <c r="C83" s="54" t="str">
        <f>_xlfn.XLOOKUP(D83&amp;"*",[2]EM!$D:$D,[2]EM!$E:$E,"",2)</f>
        <v>9:30, 5,</v>
      </c>
      <c r="D83" s="53" t="s">
        <v>143</v>
      </c>
      <c r="E83" s="65" t="str">
        <f>IF(ISNUMBER(MATCH($D83,'[1]Scheduling Worksheet'!$B$1:$B$65536,0)),VLOOKUP($D83,'[1]Scheduling Worksheet'!$B$1:$W$65536,22,FALSE),"")</f>
        <v/>
      </c>
      <c r="F83" s="67" t="str">
        <f>IF(ISNUMBER(MATCH($D83,'[1]Scheduling Worksheet'!$C$1:$C$65536,0)),VLOOKUP($D83,'[1]Scheduling Worksheet'!$C$1:$X$65536,21,FALSE),"")</f>
        <v>9:30-EM</v>
      </c>
      <c r="G83" s="67" t="str">
        <f>IF(ISNUMBER(MATCH($D83,'[1]Scheduling Worksheet'!$D$1:$D$65536,0)),VLOOKUP($D83,'[1]Scheduling Worksheet'!$D$1:$X$65536,20,FALSE),"")</f>
        <v/>
      </c>
      <c r="H83" s="67" t="str">
        <f>IF(ISNUMBER(MATCH($D83,'[1]Scheduling Worksheet'!$E$1:$E$65536,0)),VLOOKUP($D83,'[1]Scheduling Worksheet'!$E$1:$X$65536,19,FALSE),"")</f>
        <v/>
      </c>
      <c r="I83" s="67" t="str">
        <f>IF(ISNUMBER(MATCH($D83,'[1]Scheduling Worksheet'!$F$1:$F$65536,0)),VLOOKUP($D83,'[1]Scheduling Worksheet'!$F$1:$X$65536,19,FALSE),"")</f>
        <v/>
      </c>
      <c r="J83" s="67" t="str">
        <f>IF(ISNUMBER(MATCH($D83,'[1]Scheduling Worksheet'!$G$1:$G$65536,0)),VLOOKUP($D83,'[1]Scheduling Worksheet'!$G$1:$X$65536,17,FALSE),"")</f>
        <v>9:30-Lector</v>
      </c>
      <c r="K83" s="67" t="str">
        <f>IF(ISNUMBER(MATCH($D83,'[1]Scheduling Worksheet'!$H$1:$H$65536,0)),VLOOKUP($D83,'[1]Scheduling Worksheet'!$H$1:$X$65536,16,FALSE),"")</f>
        <v/>
      </c>
      <c r="L83" s="67" t="str">
        <f>IF(ISNUMBER(MATCH($D83,'[1]Scheduling Worksheet'!$I$1:$I$65536,0)),VLOOKUP($D83,'[1]Scheduling Worksheet'!$I$1:$X$65536,15,FALSE),"")</f>
        <v>5:00-EM</v>
      </c>
      <c r="M83" s="67" t="str">
        <f>IF(ISNUMBER(MATCH($D83,'[1]Scheduling Worksheet'!$J$1:$J$65536,0)),VLOOKUP($D83,'[1]Scheduling Worksheet'!$J$1:$X$65536,14,FALSE),"")</f>
        <v/>
      </c>
      <c r="N83" s="69" t="str">
        <f>IF(ISNUMBER(MATCH($D83,'[1]Scheduling Worksheet'!$K$1:$K$65536,0)),VLOOKUP($D83,'[1]Scheduling Worksheet'!$K$1:$X$65536,13,FALSE),"")</f>
        <v>5:00-Lector</v>
      </c>
      <c r="O83" s="36"/>
      <c r="P83"/>
      <c r="Q83"/>
      <c r="R83" s="67" t="str">
        <f>IF(ISNUMBER(MATCH($D83,'[1]Scheduling Worksheet'!L$1:L$65536,0)),VLOOKUP($D83,'[1]Scheduling Worksheet'!$L$1:$X$65536,13,FALSE),"")</f>
        <v/>
      </c>
      <c r="S83" s="67" t="str">
        <f>IF(ISNUMBER(MATCH($D83,'[1]Scheduling Worksheet'!$M$1:$M$65536,0)),VLOOKUP($D83,'[1]Scheduling Worksheet'!$M$1:$X$65536,12,FALSE),"")</f>
        <v>9:30-EM</v>
      </c>
      <c r="T83" s="67" t="str">
        <f>IF(ISNUMBER(MATCH($D83,'[1]Scheduling Worksheet'!$N$1:$N$65536,0)),VLOOKUP($D83,'[1]Scheduling Worksheet'!$N$1:$X$65536,11,FALSE),"")</f>
        <v/>
      </c>
      <c r="U83" s="67" t="str">
        <f>IF(ISNUMBER(MATCH($D83,'[1]Scheduling Worksheet'!$O$1:$O$65536,0)),VLOOKUP($D83,'[1]Scheduling Worksheet'!$O$1:$X$65536,10,FALSE),"")</f>
        <v>5:00-EM</v>
      </c>
      <c r="V83" s="67" t="str">
        <f>IF(ISNUMBER(MATCH($D83,'[1]Scheduling Worksheet'!$P$1:$P$65536,0)),VLOOKUP($D83,'[1]Scheduling Worksheet'!$P$1:$X$65536,9,FALSE),"")</f>
        <v/>
      </c>
      <c r="W83" s="67" t="str">
        <f>IF(ISNUMBER(MATCH($D83,'[1]Scheduling Worksheet'!$Q$1:$Q$65536,0)),VLOOKUP($D83,'[1]Scheduling Worksheet'!$Q$1:$X$65536,8,FALSE),"")</f>
        <v/>
      </c>
      <c r="X83" s="67" t="str">
        <f>IF(ISNUMBER(MATCH($D83,'[1]Scheduling Worksheet'!$R$1:$R$65536,0)),VLOOKUP($D83,'[1]Scheduling Worksheet'!$R$1:$X$65536,7,FALSE),"")</f>
        <v/>
      </c>
      <c r="Y83" s="68" t="str">
        <f>IF(ISNUMBER(MATCH($D83,'[1]Scheduling Worksheet'!$S$1:$S$65536,0)),VLOOKUP($D83,'[1]Scheduling Worksheet'!$S$1:$X$65536,6,FALSE),"")</f>
        <v/>
      </c>
      <c r="Z83" s="68" t="str">
        <f>IF(ISNUMBER(MATCH($D83,'[1]Scheduling Worksheet'!$T$1:$T$65536,0)),VLOOKUP($D83,'[1]Scheduling Worksheet'!$T$1:$X$65536,5,FALSE),"")</f>
        <v>5:00-EM</v>
      </c>
      <c r="AA83" s="31"/>
      <c r="AB83" s="6">
        <f t="shared" si="21"/>
        <v>5</v>
      </c>
      <c r="AC83" s="6">
        <f t="shared" si="22"/>
        <v>7</v>
      </c>
      <c r="AD83" s="35">
        <f t="shared" si="23"/>
        <v>2</v>
      </c>
      <c r="AE83" s="25" t="str">
        <f>VLOOKUP($D83,[2]EM!$D$1:$O$65540,5,FALSE)</f>
        <v>LEC</v>
      </c>
      <c r="AF83" s="25">
        <f>_xlfn.XLOOKUP(D83,[2]EM!$D:$D,[2]EM!$AK:$AK,"")</f>
        <v>0</v>
      </c>
      <c r="AG83" s="25">
        <f>_xlfn.XLOOKUP(D83,[2]EM!$D:$D,[2]EM!$AN:$AN,"")</f>
        <v>0</v>
      </c>
      <c r="AH83" s="4" t="str">
        <f>VLOOKUP($D83,[2]EM!$D$1:$O$65540,12,FALSE)</f>
        <v>melinda78704@gmail.com</v>
      </c>
      <c r="AI83" s="3"/>
      <c r="AJ83" s="3" t="str">
        <f>_xlfn.XLOOKUP(D83,'[2]EIM check'!$A:$A,'[2]EIM check'!$C:$C,"no info")</f>
        <v>Expires 2028/02</v>
      </c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DR83" s="10"/>
      <c r="DS83" s="10"/>
      <c r="DT83" s="10"/>
      <c r="DU83" s="10"/>
      <c r="DV83" s="10"/>
    </row>
    <row r="84" spans="1:126" s="11" customFormat="1" ht="20.25" customHeight="1" x14ac:dyDescent="0.2">
      <c r="A84" s="41" t="str">
        <f>_xlfn.XLOOKUP(D84,[2]EM!$D:$D,[2]EM!$F:$F,"")</f>
        <v>cup</v>
      </c>
      <c r="B84" s="89" t="str">
        <f>VLOOKUP($D84,[2]EM!$D$1:$P$65540,13,FALSE)</f>
        <v>713-899-1925</v>
      </c>
      <c r="C84" s="54" t="str">
        <f>_xlfn.XLOOKUP(D84&amp;"*",[2]EM!$D:$D,[2]EM!$E:$E,"",2)</f>
        <v>9:30, 5,</v>
      </c>
      <c r="D84" s="53" t="s">
        <v>131</v>
      </c>
      <c r="E84" s="65" t="str">
        <f>IF(ISNUMBER(MATCH($D84,'[1]Scheduling Worksheet'!$B$1:$B$65536,0)),VLOOKUP($D84,'[1]Scheduling Worksheet'!$B$1:$W$65536,22,FALSE),"")</f>
        <v/>
      </c>
      <c r="F84" s="67" t="str">
        <f>IF(ISNUMBER(MATCH($D84,'[1]Scheduling Worksheet'!$C$1:$C$65536,0)),VLOOKUP($D84,'[1]Scheduling Worksheet'!$C$1:$X$65536,21,FALSE),"")</f>
        <v/>
      </c>
      <c r="G84" s="67" t="str">
        <f>IF(ISNUMBER(MATCH($D84,'[1]Scheduling Worksheet'!$D$1:$D$65536,0)),VLOOKUP($D84,'[1]Scheduling Worksheet'!$D$1:$X$65536,20,FALSE),"")</f>
        <v>9:30-EM</v>
      </c>
      <c r="H84" s="67" t="str">
        <f>IF(ISNUMBER(MATCH($D84,'[1]Scheduling Worksheet'!$E$1:$E$65536,0)),VLOOKUP($D84,'[1]Scheduling Worksheet'!$E$1:$X$65536,19,FALSE),"")</f>
        <v/>
      </c>
      <c r="I84" s="67" t="str">
        <f>IF(ISNUMBER(MATCH($D84,'[1]Scheduling Worksheet'!$F$1:$F$65536,0)),VLOOKUP($D84,'[1]Scheduling Worksheet'!$F$1:$X$65536,19,FALSE),"")</f>
        <v>5:00-EM</v>
      </c>
      <c r="J84" s="66" t="str">
        <f>IF(ISNUMBER(MATCH($D84,'[1]Scheduling Worksheet'!$G$1:$G$65536,0)),VLOOKUP($D84,'[1]Scheduling Worksheet'!$G$1:$X$65536,17,FALSE),"")</f>
        <v/>
      </c>
      <c r="K84" s="67" t="str">
        <f>IF(ISNUMBER(MATCH($D84,'[1]Scheduling Worksheet'!$H$1:$H$65536,0)),VLOOKUP($D84,'[1]Scheduling Worksheet'!$H$1:$X$65536,16,FALSE),"")</f>
        <v>9:30-EM</v>
      </c>
      <c r="L84" s="67" t="str">
        <f>IF(ISNUMBER(MATCH($D84,'[1]Scheduling Worksheet'!$I$1:$I$65536,0)),VLOOKUP($D84,'[1]Scheduling Worksheet'!$I$1:$X$65536,15,FALSE),"")</f>
        <v/>
      </c>
      <c r="M84" s="67" t="str">
        <f>IF(ISNUMBER(MATCH($D84,'[1]Scheduling Worksheet'!$J$1:$J$65536,0)),VLOOKUP($D84,'[1]Scheduling Worksheet'!$J$1:$X$65536,14,FALSE),"")</f>
        <v>9:30-EM</v>
      </c>
      <c r="N84" s="69" t="str">
        <f>IF(ISNUMBER(MATCH($D84,'[1]Scheduling Worksheet'!$K$1:$K$65536,0)),VLOOKUP($D84,'[1]Scheduling Worksheet'!$K$1:$X$65536,13,FALSE),"")</f>
        <v/>
      </c>
      <c r="O84" s="36"/>
      <c r="P84"/>
      <c r="Q84"/>
      <c r="R84" s="67" t="str">
        <f>IF(ISNUMBER(MATCH($D84,'[1]Scheduling Worksheet'!L$1:L$65536,0)),VLOOKUP($D84,'[1]Scheduling Worksheet'!$L$1:$X$65536,13,FALSE),"")</f>
        <v>5:00-EM</v>
      </c>
      <c r="S84" s="66" t="str">
        <f>IF(ISNUMBER(MATCH($D84,'[1]Scheduling Worksheet'!$M$1:$M$65536,0)),VLOOKUP($D84,'[1]Scheduling Worksheet'!$M$1:$X$65536,12,FALSE),"")</f>
        <v/>
      </c>
      <c r="T84" s="67" t="str">
        <f>IF(ISNUMBER(MATCH($D84,'[1]Scheduling Worksheet'!$N$1:$N$65536,0)),VLOOKUP($D84,'[1]Scheduling Worksheet'!$N$1:$X$65536,11,FALSE),"")</f>
        <v>9:30-EM</v>
      </c>
      <c r="U84" s="67" t="str">
        <f>IF(ISNUMBER(MATCH($D84,'[1]Scheduling Worksheet'!$O$1:$O$65536,0)),VLOOKUP($D84,'[1]Scheduling Worksheet'!$O$1:$X$65536,10,FALSE),"")</f>
        <v/>
      </c>
      <c r="V84" s="67" t="str">
        <f>IF(ISNUMBER(MATCH($D84,'[1]Scheduling Worksheet'!$P$1:$P$65536,0)),VLOOKUP($D84,'[1]Scheduling Worksheet'!$P$1:$X$65536,9,FALSE),"")</f>
        <v>5:00-EM</v>
      </c>
      <c r="W84" s="67" t="str">
        <f>IF(ISNUMBER(MATCH($D84,'[1]Scheduling Worksheet'!$Q$1:$Q$65536,0)),VLOOKUP($D84,'[1]Scheduling Worksheet'!$Q$1:$X$65536,8,FALSE),"")</f>
        <v/>
      </c>
      <c r="X84" s="67" t="str">
        <f>IF(ISNUMBER(MATCH($D84,'[1]Scheduling Worksheet'!$R$1:$R$65536,0)),VLOOKUP($D84,'[1]Scheduling Worksheet'!$R$1:$X$65536,7,FALSE),"")</f>
        <v>9:30-EM</v>
      </c>
      <c r="Y84" s="68" t="str">
        <f>IF(ISNUMBER(MATCH($D84,'[1]Scheduling Worksheet'!$S$1:$S$65536,0)),VLOOKUP($D84,'[1]Scheduling Worksheet'!$S$1:$X$65536,6,FALSE),"")</f>
        <v/>
      </c>
      <c r="Z84" s="68" t="str">
        <f>IF(ISNUMBER(MATCH($D84,'[1]Scheduling Worksheet'!$T$1:$T$65536,0)),VLOOKUP($D84,'[1]Scheduling Worksheet'!$T$1:$X$65536,5,FALSE),"")</f>
        <v/>
      </c>
      <c r="AA84" s="31"/>
      <c r="AB84" s="6">
        <f t="shared" si="21"/>
        <v>8</v>
      </c>
      <c r="AC84" s="6">
        <f t="shared" si="22"/>
        <v>8</v>
      </c>
      <c r="AD84" s="35">
        <f t="shared" si="23"/>
        <v>0</v>
      </c>
      <c r="AE84" s="25">
        <f>VLOOKUP($D84,[2]EM!$D$1:$O$65540,5,FALSE)</f>
        <v>0</v>
      </c>
      <c r="AF84" s="25">
        <f>_xlfn.XLOOKUP(D84,[2]EM!$D:$D,[2]EM!$AK:$AK,"")</f>
        <v>0</v>
      </c>
      <c r="AG84" s="25">
        <f>_xlfn.XLOOKUP(D84,[2]EM!$D:$D,[2]EM!$AN:$AN,"")</f>
        <v>0</v>
      </c>
      <c r="AH84" s="4" t="str">
        <f>VLOOKUP($D84,[2]EM!$D$1:$O$65540,12,FALSE)</f>
        <v>michellecmirshak@gmail.com</v>
      </c>
      <c r="AI84" s="3"/>
      <c r="AJ84" s="3" t="str">
        <f>_xlfn.XLOOKUP(D84,'[2]EIM check'!$A:$A,'[2]EIM check'!$C:$C,"no info")</f>
        <v>Expires 2026/09</v>
      </c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DR84" s="10"/>
    </row>
    <row r="85" spans="1:126" s="5" customFormat="1" ht="20.25" customHeight="1" x14ac:dyDescent="0.2">
      <c r="A85" s="41" t="str">
        <f>_xlfn.XLOOKUP(D85,[2]EM!$D:$D,[2]EM!$F:$F,"")</f>
        <v>cup</v>
      </c>
      <c r="B85" s="96" t="str">
        <f>VLOOKUP($D85,[2]EM!$D$1:$P$65540,13,FALSE)</f>
        <v>512-947-7319</v>
      </c>
      <c r="C85" s="78" t="str">
        <f>_xlfn.XLOOKUP(D85&amp;"*",[2]EM!$D:$D,[2]EM!$E:$E,"",2)</f>
        <v>9:30, 5,</v>
      </c>
      <c r="D85" s="332" t="s">
        <v>98</v>
      </c>
      <c r="E85" s="80" t="str">
        <f>IF(ISNUMBER(MATCH($D85,'[1]Scheduling Worksheet'!$B$1:$B$65536,0)),VLOOKUP($D85,'[1]Scheduling Worksheet'!$B$1:$W$65536,22,FALSE),"")</f>
        <v>5:00-EM</v>
      </c>
      <c r="F85" s="85" t="str">
        <f>IF(ISNUMBER(MATCH($D85,'[1]Scheduling Worksheet'!$C$1:$C$65536,0)),VLOOKUP($D85,'[1]Scheduling Worksheet'!$C$1:$X$65536,21,FALSE),"")</f>
        <v>9:30-EM</v>
      </c>
      <c r="G85" s="85" t="str">
        <f>IF(ISNUMBER(MATCH($D85,'[1]Scheduling Worksheet'!$D$1:$D$65536,0)),VLOOKUP($D85,'[1]Scheduling Worksheet'!$D$1:$X$65536,20,FALSE),"")</f>
        <v/>
      </c>
      <c r="H85" s="85" t="str">
        <f>IF(ISNUMBER(MATCH($D85,'[1]Scheduling Worksheet'!$E$1:$E$65536,0)),VLOOKUP($D85,'[1]Scheduling Worksheet'!$E$1:$X$65536,19,FALSE),"")</f>
        <v>5:00-EM</v>
      </c>
      <c r="I85" s="85" t="str">
        <f>IF(ISNUMBER(MATCH($D85,'[1]Scheduling Worksheet'!$F$1:$F$65536,0)),VLOOKUP($D85,'[1]Scheduling Worksheet'!$F$1:$X$65536,19,FALSE),"")</f>
        <v/>
      </c>
      <c r="J85" s="85" t="str">
        <f>IF(ISNUMBER(MATCH($D85,'[1]Scheduling Worksheet'!$G$1:$G$65536,0)),VLOOKUP($D85,'[1]Scheduling Worksheet'!$G$1:$X$65536,17,FALSE),"")</f>
        <v>9:30-EM</v>
      </c>
      <c r="K85" s="85" t="str">
        <f>IF(ISNUMBER(MATCH($D85,'[1]Scheduling Worksheet'!$H$1:$H$65536,0)),VLOOKUP($D85,'[1]Scheduling Worksheet'!$H$1:$X$65536,16,FALSE),"")</f>
        <v/>
      </c>
      <c r="L85" s="85" t="str">
        <f>IF(ISNUMBER(MATCH($D85,'[1]Scheduling Worksheet'!$I$1:$I$65536,0)),VLOOKUP($D85,'[1]Scheduling Worksheet'!$I$1:$X$65536,15,FALSE),"")</f>
        <v>9:30-EM</v>
      </c>
      <c r="M85" s="98" t="str">
        <f>IF(ISNUMBER(MATCH($D85,'[1]Scheduling Worksheet'!$J$1:$J$65536,0)),VLOOKUP($D85,'[1]Scheduling Worksheet'!$J$1:$X$65536,14,FALSE),"")</f>
        <v/>
      </c>
      <c r="N85" s="86" t="str">
        <f>IF(ISNUMBER(MATCH($D85,'[1]Scheduling Worksheet'!$K$1:$K$65536,0)),VLOOKUP($D85,'[1]Scheduling Worksheet'!$K$1:$X$65536,13,FALSE),"")</f>
        <v>5:00-EM</v>
      </c>
      <c r="O85" s="36"/>
      <c r="P85"/>
      <c r="Q85"/>
      <c r="R85" s="85" t="str">
        <f>IF(ISNUMBER(MATCH($D85,'[1]Scheduling Worksheet'!L$1:L$65536,0)),VLOOKUP($D85,'[1]Scheduling Worksheet'!$L$1:$X$65536,13,FALSE),"")</f>
        <v/>
      </c>
      <c r="S85" s="85" t="str">
        <f>IF(ISNUMBER(MATCH($D85,'[1]Scheduling Worksheet'!$M$1:$M$65536,0)),VLOOKUP($D85,'[1]Scheduling Worksheet'!$M$1:$X$65536,12,FALSE),"")</f>
        <v/>
      </c>
      <c r="T85" s="98" t="str">
        <f>IF(ISNUMBER(MATCH($D85,'[1]Scheduling Worksheet'!$N$1:$N$65536,0)),VLOOKUP($D85,'[1]Scheduling Worksheet'!$N$1:$X$65536,11,FALSE),"")</f>
        <v/>
      </c>
      <c r="U85" s="85" t="str">
        <f>IF(ISNUMBER(MATCH($D85,'[1]Scheduling Worksheet'!$O$1:$O$65536,0)),VLOOKUP($D85,'[1]Scheduling Worksheet'!$O$1:$X$65536,10,FALSE),"")</f>
        <v/>
      </c>
      <c r="V85" s="85" t="str">
        <f>IF(ISNUMBER(MATCH($D85,'[1]Scheduling Worksheet'!$P$1:$P$65536,0)),VLOOKUP($D85,'[1]Scheduling Worksheet'!$P$1:$X$65536,9,FALSE),"")</f>
        <v>9:30-EM</v>
      </c>
      <c r="W85" s="98" t="str">
        <f>IF(ISNUMBER(MATCH($D85,'[1]Scheduling Worksheet'!$Q$1:$Q$65536,0)),VLOOKUP($D85,'[1]Scheduling Worksheet'!$Q$1:$X$65536,8,FALSE),"")</f>
        <v/>
      </c>
      <c r="X85" s="85" t="str">
        <f>IF(ISNUMBER(MATCH($D85,'[1]Scheduling Worksheet'!$R$1:$R$65536,0)),VLOOKUP($D85,'[1]Scheduling Worksheet'!$R$1:$X$65536,7,FALSE),"")</f>
        <v>9:30-EM</v>
      </c>
      <c r="Y85" s="86" t="str">
        <f>IF(ISNUMBER(MATCH($D85,'[1]Scheduling Worksheet'!$S$1:$S$65536,0)),VLOOKUP($D85,'[1]Scheduling Worksheet'!$S$1:$X$65536,6,FALSE),"")</f>
        <v/>
      </c>
      <c r="Z85" s="86" t="str">
        <f>IF(ISNUMBER(MATCH($D85,'[1]Scheduling Worksheet'!$T$1:$T$65536,0)),VLOOKUP($D85,'[1]Scheduling Worksheet'!$T$1:$X$65536,5,FALSE),"")</f>
        <v>5:00-EM</v>
      </c>
      <c r="AA85" s="30"/>
      <c r="AB85" s="6">
        <f t="shared" si="21"/>
        <v>9</v>
      </c>
      <c r="AC85" s="6">
        <f t="shared" si="22"/>
        <v>9</v>
      </c>
      <c r="AD85" s="35">
        <f t="shared" si="23"/>
        <v>0</v>
      </c>
      <c r="AE85" s="25">
        <f>VLOOKUP($D85,[2]EM!$D$1:$O$65540,5,FALSE)</f>
        <v>0</v>
      </c>
      <c r="AF85" s="25" t="str">
        <f>_xlfn.XLOOKUP(D85,[2]EM!$D:$D,[2]EM!$AK:$AK,"")</f>
        <v>Schedule with son, Anton</v>
      </c>
      <c r="AG85" s="25">
        <f>_xlfn.XLOOKUP(D85,[2]EM!$D:$D,[2]EM!$AN:$AN,"")</f>
        <v>0</v>
      </c>
      <c r="AH85" s="4" t="str">
        <f>VLOOKUP($D85,[2]EM!$D$1:$O$65540,12,FALSE)</f>
        <v>mmuras@gmail.com</v>
      </c>
      <c r="AI85" s="3"/>
      <c r="AJ85" s="3" t="str">
        <f>_xlfn.XLOOKUP(D85,'[2]EIM check'!$A:$A,'[2]EIM check'!$C:$C,"no info")</f>
        <v>Expires 2026/11</v>
      </c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S85" s="3"/>
      <c r="DT85" s="3"/>
      <c r="DU85" s="3"/>
      <c r="DV85" s="3"/>
    </row>
    <row r="86" spans="1:126" s="11" customFormat="1" ht="20.25" customHeight="1" x14ac:dyDescent="0.2">
      <c r="A86" s="41">
        <f>_xlfn.XLOOKUP(D86,[2]EM!$D:$D,[2]EM!$F:$F,"")</f>
        <v>0</v>
      </c>
      <c r="B86" s="89" t="str">
        <f>VLOOKUP($D86,[2]EM!$D$1:$P$65540,13,FALSE)</f>
        <v>512-517-0555</v>
      </c>
      <c r="C86" s="54" t="str">
        <f>_xlfn.XLOOKUP(D86&amp;"*",[2]EM!$D:$D,[2]EM!$E:$E,"",2)</f>
        <v>9:30,</v>
      </c>
      <c r="D86" s="53" t="s">
        <v>31</v>
      </c>
      <c r="E86" s="65" t="str">
        <f>IF(ISNUMBER(MATCH($D86,'[1]Scheduling Worksheet'!$B$1:$B$65536,0)),VLOOKUP($D86,'[1]Scheduling Worksheet'!$B$1:$W$65536,22,FALSE),"")</f>
        <v>9:30-EM</v>
      </c>
      <c r="F86" s="67" t="str">
        <f>IF(ISNUMBER(MATCH($D86,'[1]Scheduling Worksheet'!$C$1:$C$65536,0)),VLOOKUP($D86,'[1]Scheduling Worksheet'!$C$1:$X$65536,21,FALSE),"")</f>
        <v/>
      </c>
      <c r="G86" s="67" t="str">
        <f>IF(ISNUMBER(MATCH($D86,'[1]Scheduling Worksheet'!$D$1:$D$65536,0)),VLOOKUP($D86,'[1]Scheduling Worksheet'!$D$1:$X$65536,20,FALSE),"")</f>
        <v/>
      </c>
      <c r="H86" s="67" t="str">
        <f>IF(ISNUMBER(MATCH($D86,'[1]Scheduling Worksheet'!$E$1:$E$65536,0)),VLOOKUP($D86,'[1]Scheduling Worksheet'!$E$1:$X$65536,19,FALSE),"")</f>
        <v>9:30-EM</v>
      </c>
      <c r="I86" s="67" t="str">
        <f>IF(ISNUMBER(MATCH($D86,'[1]Scheduling Worksheet'!$F$1:$F$65536,0)),VLOOKUP($D86,'[1]Scheduling Worksheet'!$F$1:$X$65536,19,FALSE),"")</f>
        <v/>
      </c>
      <c r="J86" s="66" t="str">
        <f>IF(ISNUMBER(MATCH($D86,'[1]Scheduling Worksheet'!$G$1:$G$65536,0)),VLOOKUP($D86,'[1]Scheduling Worksheet'!$G$1:$X$65536,17,FALSE),"")</f>
        <v/>
      </c>
      <c r="K86" s="67" t="str">
        <f>IF(ISNUMBER(MATCH($D86,'[1]Scheduling Worksheet'!$H$1:$H$65536,0)),VLOOKUP($D86,'[1]Scheduling Worksheet'!$H$1:$X$65536,16,FALSE),"")</f>
        <v>9:30-Lector</v>
      </c>
      <c r="L86" s="66" t="str">
        <f>IF(ISNUMBER(MATCH($D86,'[1]Scheduling Worksheet'!$I$1:$I$65536,0)),VLOOKUP($D86,'[1]Scheduling Worksheet'!$I$1:$X$65536,15,FALSE),"")</f>
        <v/>
      </c>
      <c r="M86" s="66" t="str">
        <f>IF(ISNUMBER(MATCH($D86,'[1]Scheduling Worksheet'!$J$1:$J$65536,0)),VLOOKUP($D86,'[1]Scheduling Worksheet'!$J$1:$X$65536,14,FALSE),"")</f>
        <v/>
      </c>
      <c r="N86" s="91" t="str">
        <f>IF(ISNUMBER(MATCH($D86,'[1]Scheduling Worksheet'!$K$1:$K$65536,0)),VLOOKUP($D86,'[1]Scheduling Worksheet'!$K$1:$X$65536,13,FALSE),"")</f>
        <v/>
      </c>
      <c r="O86" s="36"/>
      <c r="P86"/>
      <c r="Q86"/>
      <c r="R86" s="67" t="str">
        <f>IF(ISNUMBER(MATCH($D86,'[1]Scheduling Worksheet'!L$1:L$65536,0)),VLOOKUP($D86,'[1]Scheduling Worksheet'!$L$1:$X$65536,13,FALSE),"")</f>
        <v/>
      </c>
      <c r="S86" s="67" t="str">
        <f>IF(ISNUMBER(MATCH($D86,'[1]Scheduling Worksheet'!$M$1:$M$65536,0)),VLOOKUP($D86,'[1]Scheduling Worksheet'!$M$1:$X$65536,12,FALSE),"")</f>
        <v>9:30-Lector</v>
      </c>
      <c r="T86" s="67" t="str">
        <f>IF(ISNUMBER(MATCH($D86,'[1]Scheduling Worksheet'!$N$1:$N$65536,0)),VLOOKUP($D86,'[1]Scheduling Worksheet'!$N$1:$X$65536,11,FALSE),"")</f>
        <v/>
      </c>
      <c r="U86" s="67" t="str">
        <f>IF(ISNUMBER(MATCH($D86,'[1]Scheduling Worksheet'!$O$1:$O$65536,0)),VLOOKUP($D86,'[1]Scheduling Worksheet'!$O$1:$X$65536,10,FALSE),"")</f>
        <v>9:30-EM</v>
      </c>
      <c r="V86" s="66" t="str">
        <f>IF(ISNUMBER(MATCH($D86,'[1]Scheduling Worksheet'!$P$1:$P$65536,0)),VLOOKUP($D86,'[1]Scheduling Worksheet'!$P$1:$X$65536,9,FALSE),"")</f>
        <v/>
      </c>
      <c r="W86" s="66" t="str">
        <f>IF(ISNUMBER(MATCH($D86,'[1]Scheduling Worksheet'!$Q$1:$Q$65536,0)),VLOOKUP($D86,'[1]Scheduling Worksheet'!$Q$1:$X$65536,8,FALSE),"")</f>
        <v/>
      </c>
      <c r="X86" s="67" t="str">
        <f>IF(ISNUMBER(MATCH($D86,'[1]Scheduling Worksheet'!$R$1:$R$65536,0)),VLOOKUP($D86,'[1]Scheduling Worksheet'!$R$1:$X$65536,7,FALSE),"")</f>
        <v/>
      </c>
      <c r="Y86" s="68" t="str">
        <f>IF(ISNUMBER(MATCH($D86,'[1]Scheduling Worksheet'!$S$1:$S$65536,0)),VLOOKUP($D86,'[1]Scheduling Worksheet'!$S$1:$X$65536,6,FALSE),"")</f>
        <v/>
      </c>
      <c r="Z86" s="68" t="str">
        <f>IF(ISNUMBER(MATCH($D86,'[1]Scheduling Worksheet'!$T$1:$T$65536,0)),VLOOKUP($D86,'[1]Scheduling Worksheet'!$T$1:$X$65536,5,FALSE),"")</f>
        <v/>
      </c>
      <c r="AA86" s="30"/>
      <c r="AB86" s="6">
        <f t="shared" si="21"/>
        <v>3</v>
      </c>
      <c r="AC86" s="6">
        <f t="shared" si="22"/>
        <v>5</v>
      </c>
      <c r="AD86" s="35">
        <f t="shared" si="23"/>
        <v>2</v>
      </c>
      <c r="AE86" s="25" t="str">
        <f>VLOOKUP($D86,[2]EM!$D$1:$O$65540,5,FALSE)</f>
        <v>LEC</v>
      </c>
      <c r="AF86" s="25">
        <f>_xlfn.XLOOKUP(D86,[2]EM!$D:$D,[2]EM!$AK:$AK,"")</f>
        <v>0</v>
      </c>
      <c r="AG86" s="25">
        <f>_xlfn.XLOOKUP(D86,[2]EM!$D:$D,[2]EM!$AN:$AN,"")</f>
        <v>0</v>
      </c>
      <c r="AH86" s="4" t="str">
        <f>VLOOKUP($D86,[2]EM!$D$1:$O$65540,12,FALSE)</f>
        <v>geralynbrotherman@gmail.com</v>
      </c>
      <c r="AI86" s="3"/>
      <c r="AJ86" s="3" t="str">
        <f>_xlfn.XLOOKUP(D86,'[2]EIM check'!$A:$A,'[2]EIM check'!$C:$C,"no info")</f>
        <v>Expires 2027/01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DR86" s="10"/>
      <c r="DS86" s="10"/>
      <c r="DT86" s="10"/>
      <c r="DU86" s="10"/>
      <c r="DV86" s="10"/>
    </row>
    <row r="87" spans="1:126" s="11" customFormat="1" ht="20.25" customHeight="1" x14ac:dyDescent="0.2">
      <c r="A87" s="41" t="str">
        <f>_xlfn.XLOOKUP(D87,[2]EM!$D:$D,[2]EM!$F:$F,"")</f>
        <v>need to email</v>
      </c>
      <c r="B87" s="52" t="str">
        <f>VLOOKUP($D87,[2]EM!$D$1:$P$65540,13,FALSE)</f>
        <v>512-317-4553</v>
      </c>
      <c r="C87" s="54" t="str">
        <f>_xlfn.XLOOKUP(D87&amp;"*",[2]EM!$D:$D,[2]EM!$E:$E,"",2)</f>
        <v>9:30,</v>
      </c>
      <c r="D87" s="57" t="s">
        <v>128</v>
      </c>
      <c r="E87" s="65" t="str">
        <f>IF(ISNUMBER(MATCH($D87,'[1]Scheduling Worksheet'!$B$1:$B$65536,0)),VLOOKUP($D87,'[1]Scheduling Worksheet'!$B$1:$W$65536,22,FALSE),"")</f>
        <v>9:30-EM</v>
      </c>
      <c r="F87" s="67" t="str">
        <f>IF(ISNUMBER(MATCH($D87,'[1]Scheduling Worksheet'!$C$1:$C$65536,0)),VLOOKUP($D87,'[1]Scheduling Worksheet'!$C$1:$X$65536,21,FALSE),"")</f>
        <v/>
      </c>
      <c r="G87" s="67" t="str">
        <f>IF(ISNUMBER(MATCH($D87,'[1]Scheduling Worksheet'!$D$1:$D$65536,0)),VLOOKUP($D87,'[1]Scheduling Worksheet'!$D$1:$X$65536,20,FALSE),"")</f>
        <v/>
      </c>
      <c r="H87" s="67" t="str">
        <f>IF(ISNUMBER(MATCH($D87,'[1]Scheduling Worksheet'!$E$1:$E$65536,0)),VLOOKUP($D87,'[1]Scheduling Worksheet'!$E$1:$X$65536,19,FALSE),"")</f>
        <v/>
      </c>
      <c r="I87" s="67" t="str">
        <f>IF(ISNUMBER(MATCH($D87,'[1]Scheduling Worksheet'!$F$1:$F$65536,0)),VLOOKUP($D87,'[1]Scheduling Worksheet'!$F$1:$X$65536,19,FALSE),"")</f>
        <v>9:30-EM</v>
      </c>
      <c r="J87" s="67" t="str">
        <f>IF(ISNUMBER(MATCH($D87,'[1]Scheduling Worksheet'!$G$1:$G$65536,0)),VLOOKUP($D87,'[1]Scheduling Worksheet'!$G$1:$X$65536,17,FALSE),"")</f>
        <v/>
      </c>
      <c r="K87" s="67" t="str">
        <f>IF(ISNUMBER(MATCH($D87,'[1]Scheduling Worksheet'!$H$1:$H$65536,0)),VLOOKUP($D87,'[1]Scheduling Worksheet'!$H$1:$X$65536,16,FALSE),"")</f>
        <v>9:30-EM</v>
      </c>
      <c r="L87" s="67" t="str">
        <f>IF(ISNUMBER(MATCH($D87,'[1]Scheduling Worksheet'!$I$1:$I$65536,0)),VLOOKUP($D87,'[1]Scheduling Worksheet'!$I$1:$X$65536,15,FALSE),"")</f>
        <v/>
      </c>
      <c r="M87" s="67" t="str">
        <f>IF(ISNUMBER(MATCH($D87,'[1]Scheduling Worksheet'!$J$1:$J$65536,0)),VLOOKUP($D87,'[1]Scheduling Worksheet'!$J$1:$X$65536,14,FALSE),"")</f>
        <v/>
      </c>
      <c r="N87" s="69" t="str">
        <f>IF(ISNUMBER(MATCH($D87,'[1]Scheduling Worksheet'!$K$1:$K$65536,0)),VLOOKUP($D87,'[1]Scheduling Worksheet'!$K$1:$X$65536,13,FALSE),"")</f>
        <v>9:30-EM</v>
      </c>
      <c r="O87" s="36"/>
      <c r="P87"/>
      <c r="Q87"/>
      <c r="R87" s="67" t="str">
        <f>IF(ISNUMBER(MATCH($D87,'[1]Scheduling Worksheet'!L$1:L$65536,0)),VLOOKUP($D87,'[1]Scheduling Worksheet'!$L$1:$X$65536,13,FALSE),"")</f>
        <v/>
      </c>
      <c r="S87" s="67" t="str">
        <f>IF(ISNUMBER(MATCH($D87,'[1]Scheduling Worksheet'!$M$1:$M$65536,0)),VLOOKUP($D87,'[1]Scheduling Worksheet'!$M$1:$X$65536,12,FALSE),"")</f>
        <v/>
      </c>
      <c r="T87" s="67" t="str">
        <f>IF(ISNUMBER(MATCH($D87,'[1]Scheduling Worksheet'!$N$1:$N$65536,0)),VLOOKUP($D87,'[1]Scheduling Worksheet'!$N$1:$X$65536,11,FALSE),"")</f>
        <v>9:30-EM</v>
      </c>
      <c r="U87" s="67" t="str">
        <f>IF(ISNUMBER(MATCH($D87,'[1]Scheduling Worksheet'!$O$1:$O$65536,0)),VLOOKUP($D87,'[1]Scheduling Worksheet'!$O$1:$X$65536,10,FALSE),"")</f>
        <v/>
      </c>
      <c r="V87" s="67" t="str">
        <f>IF(ISNUMBER(MATCH($D87,'[1]Scheduling Worksheet'!$P$1:$P$65536,0)),VLOOKUP($D87,'[1]Scheduling Worksheet'!$P$1:$X$65536,9,FALSE),"")</f>
        <v/>
      </c>
      <c r="W87" s="67" t="str">
        <f>IF(ISNUMBER(MATCH($D87,'[1]Scheduling Worksheet'!$Q$1:$Q$65536,0)),VLOOKUP($D87,'[1]Scheduling Worksheet'!$Q$1:$X$65536,8,FALSE),"")</f>
        <v>9:30-EM</v>
      </c>
      <c r="X87" s="67" t="str">
        <f>IF(ISNUMBER(MATCH($D87,'[1]Scheduling Worksheet'!$R$1:$R$65536,0)),VLOOKUP($D87,'[1]Scheduling Worksheet'!$R$1:$X$65536,7,FALSE),"")</f>
        <v/>
      </c>
      <c r="Y87" s="68" t="str">
        <f>IF(ISNUMBER(MATCH($D87,'[1]Scheduling Worksheet'!$S$1:$S$65536,0)),VLOOKUP($D87,'[1]Scheduling Worksheet'!$S$1:$X$65536,6,FALSE),"")</f>
        <v>9:30-EM</v>
      </c>
      <c r="Z87" s="68" t="str">
        <f>IF(ISNUMBER(MATCH($D87,'[1]Scheduling Worksheet'!$T$1:$T$65536,0)),VLOOKUP($D87,'[1]Scheduling Worksheet'!$T$1:$X$65536,5,FALSE),"")</f>
        <v/>
      </c>
      <c r="AA87" s="30"/>
      <c r="AB87" s="6">
        <f t="shared" si="21"/>
        <v>7</v>
      </c>
      <c r="AC87" s="6">
        <f t="shared" si="22"/>
        <v>7</v>
      </c>
      <c r="AD87" s="2">
        <f t="shared" si="23"/>
        <v>0</v>
      </c>
      <c r="AE87" s="35">
        <f>VLOOKUP($D87,[2]EM!$D$1:$O$65540,5,FALSE)</f>
        <v>0</v>
      </c>
      <c r="AF87" s="25">
        <f>_xlfn.XLOOKUP(D87,[2]EM!$D:$D,[2]EM!$AK:$AK,"")</f>
        <v>0</v>
      </c>
      <c r="AG87" s="25">
        <f>_xlfn.XLOOKUP(D87,[2]EM!$D:$D,[2]EM!$AN:$AN,"")</f>
        <v>0</v>
      </c>
      <c r="AH87" s="4" t="str">
        <f>VLOOKUP($D87,[2]EM!$D$1:$O$65540,12,FALSE)</f>
        <v>s.carmona2023@gmail.com</v>
      </c>
      <c r="AI87" s="4" t="str">
        <f>VLOOKUP($D87,[2]EM!$D$1:$O$65540,12,FALSE)</f>
        <v>s.carmona2023@gmail.com</v>
      </c>
      <c r="AJ87" s="3" t="str">
        <f>_xlfn.XLOOKUP(D87,'[2]EIM check'!$A:$A,'[2]EIM check'!$C:$C,"no info")</f>
        <v>Expires 2026/08</v>
      </c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</row>
    <row r="88" spans="1:126" s="11" customFormat="1" ht="20.25" customHeight="1" x14ac:dyDescent="0.2">
      <c r="A88" s="41">
        <f>_xlfn.XLOOKUP(D88,[2]EM!$D:$D,[2]EM!$F:$F,"")</f>
        <v>0</v>
      </c>
      <c r="B88" s="52" t="str">
        <f>VLOOKUP($D88,[2]EM!$D$1:$P$65540,13,FALSE)</f>
        <v>512-934-7550</v>
      </c>
      <c r="C88" s="54" t="str">
        <f>_xlfn.XLOOKUP(D88&amp;"*",[2]EM!$D:$D,[2]EM!$E:$E,"",2)</f>
        <v>9:30,</v>
      </c>
      <c r="D88" s="53" t="s">
        <v>126</v>
      </c>
      <c r="E88" s="65" t="str">
        <f>IF(ISNUMBER(MATCH($D88,'[1]Scheduling Worksheet'!$B$1:$B$65536,0)),VLOOKUP($D88,'[1]Scheduling Worksheet'!$B$1:$W$65536,22,FALSE),"")</f>
        <v/>
      </c>
      <c r="F88" s="67" t="str">
        <f>IF(ISNUMBER(MATCH($D88,'[1]Scheduling Worksheet'!$C$1:$C$65536,0)),VLOOKUP($D88,'[1]Scheduling Worksheet'!$C$1:$X$65536,21,FALSE),"")</f>
        <v/>
      </c>
      <c r="G88" s="67" t="str">
        <f>IF(ISNUMBER(MATCH($D88,'[1]Scheduling Worksheet'!$D$1:$D$65536,0)),VLOOKUP($D88,'[1]Scheduling Worksheet'!$D$1:$X$65536,20,FALSE),"")</f>
        <v>9:30-EM</v>
      </c>
      <c r="H88" s="67" t="str">
        <f>IF(ISNUMBER(MATCH($D88,'[1]Scheduling Worksheet'!$E$1:$E$65536,0)),VLOOKUP($D88,'[1]Scheduling Worksheet'!$E$1:$X$65536,19,FALSE),"")</f>
        <v/>
      </c>
      <c r="I88" s="67" t="str">
        <f>IF(ISNUMBER(MATCH($D88,'[1]Scheduling Worksheet'!$F$1:$F$65536,0)),VLOOKUP($D88,'[1]Scheduling Worksheet'!$F$1:$X$65536,19,FALSE),"")</f>
        <v>9:30-EM</v>
      </c>
      <c r="J88" s="67" t="str">
        <f>IF(ISNUMBER(MATCH($D88,'[1]Scheduling Worksheet'!$G$1:$G$65536,0)),VLOOKUP($D88,'[1]Scheduling Worksheet'!$G$1:$X$65536,17,FALSE),"")</f>
        <v/>
      </c>
      <c r="K88" s="67" t="str">
        <f>IF(ISNUMBER(MATCH($D88,'[1]Scheduling Worksheet'!$H$1:$H$65536,0)),VLOOKUP($D88,'[1]Scheduling Worksheet'!$H$1:$X$65536,16,FALSE),"")</f>
        <v/>
      </c>
      <c r="L88" s="67" t="str">
        <f>IF(ISNUMBER(MATCH($D88,'[1]Scheduling Worksheet'!$I$1:$I$65536,0)),VLOOKUP($D88,'[1]Scheduling Worksheet'!$I$1:$X$65536,15,FALSE),"")</f>
        <v>9:30-EM</v>
      </c>
      <c r="M88" s="67" t="str">
        <f>IF(ISNUMBER(MATCH($D88,'[1]Scheduling Worksheet'!$J$1:$J$65536,0)),VLOOKUP($D88,'[1]Scheduling Worksheet'!$J$1:$X$65536,14,FALSE),"")</f>
        <v/>
      </c>
      <c r="N88" s="69" t="str">
        <f>IF(ISNUMBER(MATCH($D88,'[1]Scheduling Worksheet'!$K$1:$K$65536,0)),VLOOKUP($D88,'[1]Scheduling Worksheet'!$K$1:$X$65536,13,FALSE),"")</f>
        <v>9:30-EM</v>
      </c>
      <c r="O88" s="36"/>
      <c r="P88"/>
      <c r="Q88"/>
      <c r="R88" s="67" t="str">
        <f>IF(ISNUMBER(MATCH($D88,'[1]Scheduling Worksheet'!L$1:L$65536,0)),VLOOKUP($D88,'[1]Scheduling Worksheet'!$L$1:$X$65536,13,FALSE),"")</f>
        <v/>
      </c>
      <c r="S88" s="67" t="str">
        <f>IF(ISNUMBER(MATCH($D88,'[1]Scheduling Worksheet'!$M$1:$M$65536,0)),VLOOKUP($D88,'[1]Scheduling Worksheet'!$M$1:$X$65536,12,FALSE),"")</f>
        <v>9:30-EM</v>
      </c>
      <c r="T88" s="67" t="str">
        <f>IF(ISNUMBER(MATCH($D88,'[1]Scheduling Worksheet'!$N$1:$N$65536,0)),VLOOKUP($D88,'[1]Scheduling Worksheet'!$N$1:$X$65536,11,FALSE),"")</f>
        <v/>
      </c>
      <c r="U88" s="67" t="str">
        <f>IF(ISNUMBER(MATCH($D88,'[1]Scheduling Worksheet'!$O$1:$O$65536,0)),VLOOKUP($D88,'[1]Scheduling Worksheet'!$O$1:$X$65536,10,FALSE),"")</f>
        <v>9:30-EM</v>
      </c>
      <c r="V88" s="67" t="str">
        <f>IF(ISNUMBER(MATCH($D88,'[1]Scheduling Worksheet'!$P$1:$P$65536,0)),VLOOKUP($D88,'[1]Scheduling Worksheet'!$P$1:$X$65536,9,FALSE),"")</f>
        <v/>
      </c>
      <c r="W88" s="67" t="str">
        <f>IF(ISNUMBER(MATCH($D88,'[1]Scheduling Worksheet'!$Q$1:$Q$65536,0)),VLOOKUP($D88,'[1]Scheduling Worksheet'!$Q$1:$X$65536,8,FALSE),"")</f>
        <v>9:30-EM</v>
      </c>
      <c r="X88" s="67" t="str">
        <f>IF(ISNUMBER(MATCH($D88,'[1]Scheduling Worksheet'!$R$1:$R$65536,0)),VLOOKUP($D88,'[1]Scheduling Worksheet'!$R$1:$X$65536,7,FALSE),"")</f>
        <v/>
      </c>
      <c r="Y88" s="68" t="str">
        <f>IF(ISNUMBER(MATCH($D88,'[1]Scheduling Worksheet'!$S$1:$S$65536,0)),VLOOKUP($D88,'[1]Scheduling Worksheet'!$S$1:$X$65536,6,FALSE),"")</f>
        <v>9:30-EM</v>
      </c>
      <c r="Z88" s="68" t="str">
        <f>IF(ISNUMBER(MATCH($D88,'[1]Scheduling Worksheet'!$T$1:$T$65536,0)),VLOOKUP($D88,'[1]Scheduling Worksheet'!$T$1:$X$65536,5,FALSE),"")</f>
        <v>9:30-EM</v>
      </c>
      <c r="AA88" s="30"/>
      <c r="AB88" s="6">
        <f t="shared" si="21"/>
        <v>9</v>
      </c>
      <c r="AC88" s="6">
        <f t="shared" si="22"/>
        <v>9</v>
      </c>
      <c r="AD88" s="35">
        <f t="shared" si="23"/>
        <v>0</v>
      </c>
      <c r="AE88" s="25">
        <f>VLOOKUP($D88,[2]EM!$D$1:$O$65540,5,FALSE)</f>
        <v>0</v>
      </c>
      <c r="AF88" s="25">
        <f>_xlfn.XLOOKUP(D88,[2]EM!$D:$D,[2]EM!$AK:$AK,"")</f>
        <v>0</v>
      </c>
      <c r="AG88" s="25">
        <f>_xlfn.XLOOKUP(D88,[2]EM!$D:$D,[2]EM!$AN:$AN,"")</f>
        <v>0</v>
      </c>
      <c r="AH88" s="4" t="str">
        <f>VLOOKUP($D88,[2]EM!$D$1:$O$65540,12,FALSE)</f>
        <v>montanamacias@gmail.com</v>
      </c>
      <c r="AI88" s="4" t="str">
        <f>VLOOKUP($D88,[2]EM!$D$1:$O$65540,12,FALSE)</f>
        <v>montanamacias@gmail.com</v>
      </c>
      <c r="AJ88" s="3" t="str">
        <f>_xlfn.XLOOKUP(D88,'[2]EIM check'!$A:$A,'[2]EIM check'!$C:$C,"no info")</f>
        <v>Expires 2026/11</v>
      </c>
      <c r="AK88" s="5"/>
      <c r="AL88" s="5"/>
      <c r="AM88" s="5"/>
      <c r="AN88" s="5" t="str">
        <f>IF($AF88="LEC",$C88,"EM")</f>
        <v>EM</v>
      </c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10"/>
      <c r="BX88" s="10"/>
      <c r="BY88" s="10"/>
      <c r="BZ88" s="10"/>
      <c r="CA88" s="10"/>
      <c r="CB88" s="10"/>
      <c r="DS88" s="10"/>
      <c r="DT88" s="10"/>
      <c r="DU88" s="10"/>
      <c r="DV88" s="10"/>
    </row>
    <row r="89" spans="1:126" s="11" customFormat="1" ht="20.25" customHeight="1" x14ac:dyDescent="0.2">
      <c r="A89" s="41">
        <f>_xlfn.XLOOKUP(D89,[2]EM!$D:$D,[2]EM!$F:$F,"")</f>
        <v>0</v>
      </c>
      <c r="B89" s="89" t="str">
        <f>VLOOKUP($D89,[2]EM!$D$1:$P$65540,13,FALSE)</f>
        <v>330-283-5333</v>
      </c>
      <c r="C89" s="54" t="str">
        <f>_xlfn.XLOOKUP(D89&amp;"*",[2]EM!$D:$D,[2]EM!$E:$E,"",2)</f>
        <v>9:30,</v>
      </c>
      <c r="D89" s="53" t="s">
        <v>135</v>
      </c>
      <c r="E89" s="65" t="str">
        <f>IF(ISNUMBER(MATCH($D89,'[1]Scheduling Worksheet'!$B$1:$B$65536,0)),VLOOKUP($D89,'[1]Scheduling Worksheet'!$B$1:$W$65536,22,FALSE),"")</f>
        <v/>
      </c>
      <c r="F89" s="67" t="str">
        <f>IF(ISNUMBER(MATCH($D89,'[1]Scheduling Worksheet'!$C$1:$C$65536,0)),VLOOKUP($D89,'[1]Scheduling Worksheet'!$C$1:$X$65536,21,FALSE),"")</f>
        <v/>
      </c>
      <c r="G89" s="67" t="str">
        <f>IF(ISNUMBER(MATCH($D89,'[1]Scheduling Worksheet'!$D$1:$D$65536,0)),VLOOKUP($D89,'[1]Scheduling Worksheet'!$D$1:$X$65536,20,FALSE),"")</f>
        <v/>
      </c>
      <c r="H89" s="67" t="str">
        <f>IF(ISNUMBER(MATCH($D89,'[1]Scheduling Worksheet'!$E$1:$E$65536,0)),VLOOKUP($D89,'[1]Scheduling Worksheet'!$E$1:$X$65536,19,FALSE),"")</f>
        <v>9:30-EM</v>
      </c>
      <c r="I89" s="67" t="str">
        <f>IF(ISNUMBER(MATCH($D89,'[1]Scheduling Worksheet'!$F$1:$F$65536,0)),VLOOKUP($D89,'[1]Scheduling Worksheet'!$F$1:$X$65536,19,FALSE),"")</f>
        <v/>
      </c>
      <c r="J89" s="66" t="str">
        <f>IF(ISNUMBER(MATCH($D89,'[1]Scheduling Worksheet'!$G$1:$G$65536,0)),VLOOKUP($D89,'[1]Scheduling Worksheet'!$G$1:$X$65536,17,FALSE),"")</f>
        <v/>
      </c>
      <c r="K89" s="67" t="str">
        <f>IF(ISNUMBER(MATCH($D89,'[1]Scheduling Worksheet'!$H$1:$H$65536,0)),VLOOKUP($D89,'[1]Scheduling Worksheet'!$H$1:$X$65536,16,FALSE),"")</f>
        <v>9:30-EM</v>
      </c>
      <c r="L89" s="66" t="str">
        <f>IF(ISNUMBER(MATCH($D89,'[1]Scheduling Worksheet'!$I$1:$I$65536,0)),VLOOKUP($D89,'[1]Scheduling Worksheet'!$I$1:$X$65536,15,FALSE),"")</f>
        <v/>
      </c>
      <c r="M89" s="67" t="str">
        <f>IF(ISNUMBER(MATCH($D89,'[1]Scheduling Worksheet'!$J$1:$J$65536,0)),VLOOKUP($D89,'[1]Scheduling Worksheet'!$J$1:$X$65536,14,FALSE),"")</f>
        <v/>
      </c>
      <c r="N89" s="69" t="str">
        <f>IF(ISNUMBER(MATCH($D89,'[1]Scheduling Worksheet'!$K$1:$K$65536,0)),VLOOKUP($D89,'[1]Scheduling Worksheet'!$K$1:$X$65536,13,FALSE),"")</f>
        <v>9:30-EM</v>
      </c>
      <c r="O89" s="36"/>
      <c r="P89"/>
      <c r="Q89"/>
      <c r="R89" s="67" t="str">
        <f>IF(ISNUMBER(MATCH($D89,'[1]Scheduling Worksheet'!L$1:L$65536,0)),VLOOKUP($D89,'[1]Scheduling Worksheet'!$L$1:$X$65536,13,FALSE),"")</f>
        <v/>
      </c>
      <c r="S89" s="67" t="str">
        <f>IF(ISNUMBER(MATCH($D89,'[1]Scheduling Worksheet'!$M$1:$M$65536,0)),VLOOKUP($D89,'[1]Scheduling Worksheet'!$M$1:$X$65536,12,FALSE),"")</f>
        <v>9:30-EM</v>
      </c>
      <c r="T89" s="67" t="str">
        <f>IF(ISNUMBER(MATCH($D89,'[1]Scheduling Worksheet'!$N$1:$N$65536,0)),VLOOKUP($D89,'[1]Scheduling Worksheet'!$N$1:$X$65536,11,FALSE),"")</f>
        <v/>
      </c>
      <c r="U89" s="67" t="str">
        <f>IF(ISNUMBER(MATCH($D89,'[1]Scheduling Worksheet'!$O$1:$O$65536,0)),VLOOKUP($D89,'[1]Scheduling Worksheet'!$O$1:$X$65536,10,FALSE),"")</f>
        <v/>
      </c>
      <c r="V89" s="67" t="str">
        <f>IF(ISNUMBER(MATCH($D89,'[1]Scheduling Worksheet'!$P$1:$P$65536,0)),VLOOKUP($D89,'[1]Scheduling Worksheet'!$P$1:$X$65536,9,FALSE),"")</f>
        <v>9:30-EM</v>
      </c>
      <c r="W89" s="67" t="str">
        <f>IF(ISNUMBER(MATCH($D89,'[1]Scheduling Worksheet'!$Q$1:$Q$65536,0)),VLOOKUP($D89,'[1]Scheduling Worksheet'!$Q$1:$X$65536,8,FALSE),"")</f>
        <v/>
      </c>
      <c r="X89" s="67" t="str">
        <f>IF(ISNUMBER(MATCH($D89,'[1]Scheduling Worksheet'!$R$1:$R$65536,0)),VLOOKUP($D89,'[1]Scheduling Worksheet'!$R$1:$X$65536,7,FALSE),"")</f>
        <v/>
      </c>
      <c r="Y89" s="68" t="str">
        <f>IF(ISNUMBER(MATCH($D89,'[1]Scheduling Worksheet'!$S$1:$S$65536,0)),VLOOKUP($D89,'[1]Scheduling Worksheet'!$S$1:$X$65536,6,FALSE),"")</f>
        <v>9:30-EM</v>
      </c>
      <c r="Z89" s="68" t="str">
        <f>IF(ISNUMBER(MATCH($D89,'[1]Scheduling Worksheet'!$T$1:$T$65536,0)),VLOOKUP($D89,'[1]Scheduling Worksheet'!$T$1:$X$65536,5,FALSE),"")</f>
        <v/>
      </c>
      <c r="AA89" s="30"/>
      <c r="AB89" s="6">
        <f t="shared" si="21"/>
        <v>6</v>
      </c>
      <c r="AC89" s="6">
        <f t="shared" si="22"/>
        <v>6</v>
      </c>
      <c r="AD89" s="35">
        <f t="shared" si="23"/>
        <v>0</v>
      </c>
      <c r="AE89" s="25">
        <f>VLOOKUP($D89,[2]EM!$D$1:$O$65540,5,FALSE)</f>
        <v>0</v>
      </c>
      <c r="AF89" s="25">
        <f>_xlfn.XLOOKUP(D89,[2]EM!$D:$D,[2]EM!$AK:$AK,"")</f>
        <v>0</v>
      </c>
      <c r="AG89" s="25">
        <f>_xlfn.XLOOKUP(D89,[2]EM!$D:$D,[2]EM!$AN:$AN,"")</f>
        <v>0</v>
      </c>
      <c r="AH89" s="4" t="str">
        <f>VLOOKUP($D89,[2]EM!$D$1:$O$65540,12,FALSE)</f>
        <v>jessicamguerriero@gmail.com</v>
      </c>
      <c r="AI89" s="3"/>
      <c r="AJ89" s="3" t="str">
        <f>_xlfn.XLOOKUP(D89,'[2]EIM check'!$A:$A,'[2]EIM check'!$C:$C,"no info")</f>
        <v>Expires 2028/01</v>
      </c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DR89" s="10"/>
      <c r="DS89" s="10"/>
      <c r="DT89" s="10"/>
      <c r="DU89" s="10"/>
      <c r="DV89" s="10"/>
    </row>
    <row r="90" spans="1:126" s="11" customFormat="1" ht="20.25" customHeight="1" x14ac:dyDescent="0.2">
      <c r="A90" s="41">
        <f>_xlfn.XLOOKUP(D90,[2]EM!$D:$D,[2]EM!$F:$F,"")</f>
        <v>0</v>
      </c>
      <c r="B90" s="89" t="str">
        <f>VLOOKUP($D90,[2]EM!$D$1:$P$65540,13,FALSE)</f>
        <v>512-271-9719</v>
      </c>
      <c r="C90" s="54" t="str">
        <f>_xlfn.XLOOKUP(D90&amp;"*",[2]EM!$D:$D,[2]EM!$E:$E,"",2)</f>
        <v>9:30,</v>
      </c>
      <c r="D90" s="60" t="s">
        <v>169</v>
      </c>
      <c r="E90" s="65" t="str">
        <f>IF(ISNUMBER(MATCH($D90,'[1]Scheduling Worksheet'!$B$1:$B$65536,0)),VLOOKUP($D90,'[1]Scheduling Worksheet'!$B$1:$W$65536,22,FALSE),"")</f>
        <v/>
      </c>
      <c r="F90" s="67" t="str">
        <f>IF(ISNUMBER(MATCH($D90,'[1]Scheduling Worksheet'!$C$1:$C$65536,0)),VLOOKUP($D90,'[1]Scheduling Worksheet'!$C$1:$X$65536,21,FALSE),"")</f>
        <v/>
      </c>
      <c r="G90" s="67" t="str">
        <f>IF(ISNUMBER(MATCH($D90,'[1]Scheduling Worksheet'!$D$1:$D$65536,0)),VLOOKUP($D90,'[1]Scheduling Worksheet'!$D$1:$X$65536,20,FALSE),"")</f>
        <v/>
      </c>
      <c r="H90" s="67" t="str">
        <f>IF(ISNUMBER(MATCH($D90,'[1]Scheduling Worksheet'!$E$1:$E$65536,0)),VLOOKUP($D90,'[1]Scheduling Worksheet'!$E$1:$X$65536,19,FALSE),"")</f>
        <v>9:30-EM</v>
      </c>
      <c r="I90" s="67" t="str">
        <f>IF(ISNUMBER(MATCH($D90,'[1]Scheduling Worksheet'!$F$1:$F$65536,0)),VLOOKUP($D90,'[1]Scheduling Worksheet'!$F$1:$X$65536,19,FALSE),"")</f>
        <v/>
      </c>
      <c r="J90" s="67" t="str">
        <f>IF(ISNUMBER(MATCH($D90,'[1]Scheduling Worksheet'!$G$1:$G$65536,0)),VLOOKUP($D90,'[1]Scheduling Worksheet'!$G$1:$X$65536,17,FALSE),"")</f>
        <v>9:30-EM</v>
      </c>
      <c r="K90" s="67" t="str">
        <f>IF(ISNUMBER(MATCH($D90,'[1]Scheduling Worksheet'!$H$1:$H$65536,0)),VLOOKUP($D90,'[1]Scheduling Worksheet'!$H$1:$X$65536,16,FALSE),"")</f>
        <v/>
      </c>
      <c r="L90" s="67" t="str">
        <f>IF(ISNUMBER(MATCH($D90,'[1]Scheduling Worksheet'!$I$1:$I$65536,0)),VLOOKUP($D90,'[1]Scheduling Worksheet'!$I$1:$X$65536,15,FALSE),"")</f>
        <v>9:30-EM</v>
      </c>
      <c r="M90" s="67" t="str">
        <f>IF(ISNUMBER(MATCH($D90,'[1]Scheduling Worksheet'!$J$1:$J$65536,0)),VLOOKUP($D90,'[1]Scheduling Worksheet'!$J$1:$X$65536,14,FALSE),"")</f>
        <v/>
      </c>
      <c r="N90" s="69" t="str">
        <f>IF(ISNUMBER(MATCH($D90,'[1]Scheduling Worksheet'!$K$1:$K$65536,0)),VLOOKUP($D90,'[1]Scheduling Worksheet'!$K$1:$X$65536,13,FALSE),"")</f>
        <v/>
      </c>
      <c r="O90" s="36"/>
      <c r="P90"/>
      <c r="Q90"/>
      <c r="R90" s="67" t="str">
        <f>IF(ISNUMBER(MATCH($D90,'[1]Scheduling Worksheet'!L$1:L$65536,0)),VLOOKUP($D90,'[1]Scheduling Worksheet'!$L$1:$X$65536,13,FALSE),"")</f>
        <v>9:30-EM</v>
      </c>
      <c r="S90" s="67" t="str">
        <f>IF(ISNUMBER(MATCH($D90,'[1]Scheduling Worksheet'!$M$1:$M$65536,0)),VLOOKUP($D90,'[1]Scheduling Worksheet'!$M$1:$X$65536,12,FALSE),"")</f>
        <v/>
      </c>
      <c r="T90" s="67" t="str">
        <f>IF(ISNUMBER(MATCH($D90,'[1]Scheduling Worksheet'!$N$1:$N$65536,0)),VLOOKUP($D90,'[1]Scheduling Worksheet'!$N$1:$X$65536,11,FALSE),"")</f>
        <v>9:30-EM</v>
      </c>
      <c r="U90" s="66" t="str">
        <f>IF(ISNUMBER(MATCH($D90,'[1]Scheduling Worksheet'!$O$1:$O$65536,0)),VLOOKUP($D90,'[1]Scheduling Worksheet'!$O$1:$X$65536,10,FALSE),"")</f>
        <v/>
      </c>
      <c r="V90" s="66" t="str">
        <f>IF(ISNUMBER(MATCH($D90,'[1]Scheduling Worksheet'!$P$1:$P$65536,0)),VLOOKUP($D90,'[1]Scheduling Worksheet'!$P$1:$X$65536,9,FALSE),"")</f>
        <v/>
      </c>
      <c r="W90" s="66" t="str">
        <f>IF(ISNUMBER(MATCH($D90,'[1]Scheduling Worksheet'!$Q$1:$Q$65536,0)),VLOOKUP($D90,'[1]Scheduling Worksheet'!$Q$1:$X$65536,8,FALSE),"")</f>
        <v/>
      </c>
      <c r="X90" s="66" t="str">
        <f>IF(ISNUMBER(MATCH($D90,'[1]Scheduling Worksheet'!$R$1:$R$65536,0)),VLOOKUP($D90,'[1]Scheduling Worksheet'!$R$1:$X$65536,7,FALSE),"")</f>
        <v/>
      </c>
      <c r="Y90" s="68" t="str">
        <f>IF(ISNUMBER(MATCH($D90,'[1]Scheduling Worksheet'!$S$1:$S$65536,0)),VLOOKUP($D90,'[1]Scheduling Worksheet'!$S$1:$X$65536,6,FALSE),"")</f>
        <v>9:30-EM</v>
      </c>
      <c r="Z90" s="68" t="str">
        <f>IF(ISNUMBER(MATCH($D90,'[1]Scheduling Worksheet'!$T$1:$T$65536,0)),VLOOKUP($D90,'[1]Scheduling Worksheet'!$T$1:$X$65536,5,FALSE),"")</f>
        <v/>
      </c>
      <c r="AA90" s="30"/>
      <c r="AB90" s="6">
        <f t="shared" si="21"/>
        <v>6</v>
      </c>
      <c r="AC90" s="6">
        <f t="shared" si="22"/>
        <v>6</v>
      </c>
      <c r="AD90" s="35">
        <f t="shared" si="23"/>
        <v>0</v>
      </c>
      <c r="AE90" s="25">
        <f>VLOOKUP($D90,[2]EM!$D$1:$O$65540,5,FALSE)</f>
        <v>0</v>
      </c>
      <c r="AF90" s="25">
        <f>_xlfn.XLOOKUP(D90,[2]EM!$D:$D,[2]EM!$AK:$AK,"")</f>
        <v>0</v>
      </c>
      <c r="AG90" s="25">
        <f>_xlfn.XLOOKUP(D90,[2]EM!$D:$D,[2]EM!$AN:$AN,"")</f>
        <v>0</v>
      </c>
      <c r="AH90" s="4" t="str">
        <f>VLOOKUP($D90,[2]EM!$D$1:$O$65540,12,FALSE)</f>
        <v>catholic.happiness279@passmail.net</v>
      </c>
      <c r="AI90" s="3"/>
      <c r="AJ90" s="3">
        <f>_xlfn.XLOOKUP(D90,'[2]EIM check'!$A:$A,'[2]EIM check'!$C:$C,"no info")</f>
        <v>0</v>
      </c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DR90" s="10"/>
    </row>
    <row r="91" spans="1:126" s="11" customFormat="1" ht="20.25" customHeight="1" x14ac:dyDescent="0.2">
      <c r="A91" s="41">
        <f>_xlfn.XLOOKUP(D91,[2]EM!$D:$D,[2]EM!$F:$F,"")</f>
        <v>0</v>
      </c>
      <c r="B91" s="89" t="str">
        <f>VLOOKUP($D91,[2]EM!$D$1:$P$65540,13,FALSE)</f>
        <v xml:space="preserve"> 918-629-9056</v>
      </c>
      <c r="C91" s="54" t="str">
        <f>_xlfn.XLOOKUP(D91&amp;"*",[2]EM!$D:$D,[2]EM!$E:$E,"",2)</f>
        <v>9:30,</v>
      </c>
      <c r="D91" s="57" t="s">
        <v>127</v>
      </c>
      <c r="E91" s="65" t="str">
        <f>IF(ISNUMBER(MATCH($D91,'[1]Scheduling Worksheet'!$B$1:$B$65536,0)),VLOOKUP($D91,'[1]Scheduling Worksheet'!$B$1:$W$65536,22,FALSE),"")</f>
        <v>9:30-EM</v>
      </c>
      <c r="F91" s="67" t="str">
        <f>IF(ISNUMBER(MATCH($D91,'[1]Scheduling Worksheet'!$C$1:$C$65536,0)),VLOOKUP($D91,'[1]Scheduling Worksheet'!$C$1:$X$65536,21,FALSE),"")</f>
        <v/>
      </c>
      <c r="G91" s="66" t="str">
        <f>IF(ISNUMBER(MATCH($D91,'[1]Scheduling Worksheet'!$D$1:$D$65536,0)),VLOOKUP($D91,'[1]Scheduling Worksheet'!$D$1:$X$65536,20,FALSE),"")</f>
        <v/>
      </c>
      <c r="H91" s="66" t="str">
        <f>IF(ISNUMBER(MATCH($D91,'[1]Scheduling Worksheet'!$E$1:$E$65536,0)),VLOOKUP($D91,'[1]Scheduling Worksheet'!$E$1:$X$65536,19,FALSE),"")</f>
        <v/>
      </c>
      <c r="I91" s="67" t="str">
        <f>IF(ISNUMBER(MATCH($D91,'[1]Scheduling Worksheet'!$F$1:$F$65536,0)),VLOOKUP($D91,'[1]Scheduling Worksheet'!$F$1:$X$65536,19,FALSE),"")</f>
        <v>9:30-EM</v>
      </c>
      <c r="J91" s="66" t="str">
        <f>IF(ISNUMBER(MATCH($D91,'[1]Scheduling Worksheet'!$G$1:$G$65536,0)),VLOOKUP($D91,'[1]Scheduling Worksheet'!$G$1:$X$65536,17,FALSE),"")</f>
        <v/>
      </c>
      <c r="K91" s="66" t="str">
        <f>IF(ISNUMBER(MATCH($D91,'[1]Scheduling Worksheet'!$H$1:$H$65536,0)),VLOOKUP($D91,'[1]Scheduling Worksheet'!$H$1:$X$65536,16,FALSE),"")</f>
        <v/>
      </c>
      <c r="L91" s="66" t="str">
        <f>IF(ISNUMBER(MATCH($D91,'[1]Scheduling Worksheet'!$I$1:$I$65536,0)),VLOOKUP($D91,'[1]Scheduling Worksheet'!$I$1:$X$65536,15,FALSE),"")</f>
        <v/>
      </c>
      <c r="M91" s="67" t="str">
        <f>IF(ISNUMBER(MATCH($D91,'[1]Scheduling Worksheet'!$J$1:$J$65536,0)),VLOOKUP($D91,'[1]Scheduling Worksheet'!$J$1:$X$65536,14,FALSE),"")</f>
        <v>9:30-EM</v>
      </c>
      <c r="N91" s="69" t="str">
        <f>IF(ISNUMBER(MATCH($D91,'[1]Scheduling Worksheet'!$K$1:$K$65536,0)),VLOOKUP($D91,'[1]Scheduling Worksheet'!$K$1:$X$65536,13,FALSE),"")</f>
        <v/>
      </c>
      <c r="O91" s="36"/>
      <c r="P91"/>
      <c r="Q91"/>
      <c r="R91" s="66" t="str">
        <f>IF(ISNUMBER(MATCH($D91,'[1]Scheduling Worksheet'!L$1:L$65536,0)),VLOOKUP($D91,'[1]Scheduling Worksheet'!$L$1:$X$65536,13,FALSE),"")</f>
        <v/>
      </c>
      <c r="S91" s="67" t="str">
        <f>IF(ISNUMBER(MATCH($D91,'[1]Scheduling Worksheet'!$M$1:$M$65536,0)),VLOOKUP($D91,'[1]Scheduling Worksheet'!$M$1:$X$65536,12,FALSE),"")</f>
        <v>9:30-EM</v>
      </c>
      <c r="T91" s="67" t="str">
        <f>IF(ISNUMBER(MATCH($D91,'[1]Scheduling Worksheet'!$N$1:$N$65536,0)),VLOOKUP($D91,'[1]Scheduling Worksheet'!$N$1:$X$65536,11,FALSE),"")</f>
        <v/>
      </c>
      <c r="U91" s="67" t="str">
        <f>IF(ISNUMBER(MATCH($D91,'[1]Scheduling Worksheet'!$O$1:$O$65536,0)),VLOOKUP($D91,'[1]Scheduling Worksheet'!$O$1:$X$65536,10,FALSE),"")</f>
        <v/>
      </c>
      <c r="V91" s="67" t="str">
        <f>IF(ISNUMBER(MATCH($D91,'[1]Scheduling Worksheet'!$P$1:$P$65536,0)),VLOOKUP($D91,'[1]Scheduling Worksheet'!$P$1:$X$65536,9,FALSE),"")</f>
        <v/>
      </c>
      <c r="W91" s="67" t="str">
        <f>IF(ISNUMBER(MATCH($D91,'[1]Scheduling Worksheet'!$Q$1:$Q$65536,0)),VLOOKUP($D91,'[1]Scheduling Worksheet'!$Q$1:$X$65536,8,FALSE),"")</f>
        <v>9:30-EM</v>
      </c>
      <c r="X91" s="67" t="str">
        <f>IF(ISNUMBER(MATCH($D91,'[1]Scheduling Worksheet'!$R$1:$R$65536,0)),VLOOKUP($D91,'[1]Scheduling Worksheet'!$R$1:$X$65536,7,FALSE),"")</f>
        <v/>
      </c>
      <c r="Y91" s="68" t="str">
        <f>IF(ISNUMBER(MATCH($D91,'[1]Scheduling Worksheet'!$S$1:$S$65536,0)),VLOOKUP($D91,'[1]Scheduling Worksheet'!$S$1:$X$65536,6,FALSE),"")</f>
        <v/>
      </c>
      <c r="Z91" s="68" t="str">
        <f>IF(ISNUMBER(MATCH($D91,'[1]Scheduling Worksheet'!$T$1:$T$65536,0)),VLOOKUP($D91,'[1]Scheduling Worksheet'!$T$1:$X$65536,5,FALSE),"")</f>
        <v>9:30-EM</v>
      </c>
      <c r="AA91" s="30"/>
      <c r="AB91" s="6">
        <f t="shared" si="21"/>
        <v>6</v>
      </c>
      <c r="AC91" s="6">
        <f t="shared" si="22"/>
        <v>6</v>
      </c>
      <c r="AD91" s="35">
        <f t="shared" si="23"/>
        <v>0</v>
      </c>
      <c r="AE91" s="25">
        <f>VLOOKUP($D91,[2]EM!$D$1:$O$65540,5,FALSE)</f>
        <v>0</v>
      </c>
      <c r="AF91" s="25">
        <f>_xlfn.XLOOKUP(D91,[2]EM!$D:$D,[2]EM!$AK:$AK,"")</f>
        <v>0</v>
      </c>
      <c r="AG91" s="25">
        <f>_xlfn.XLOOKUP(D91,[2]EM!$D:$D,[2]EM!$AN:$AN,"")</f>
        <v>0</v>
      </c>
      <c r="AH91" s="4" t="str">
        <f>VLOOKUP($D91,[2]EM!$D$1:$O$65540,12,FALSE)</f>
        <v>kathyogden6@gmail.com</v>
      </c>
      <c r="AI91" s="3"/>
      <c r="AJ91" s="3" t="str">
        <f>_xlfn.XLOOKUP(D91,'[2]EIM check'!$A:$A,'[2]EIM check'!$C:$C,"no info")</f>
        <v>Expires 2027/07</v>
      </c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</row>
    <row r="92" spans="1:126" s="11" customFormat="1" ht="20.25" customHeight="1" x14ac:dyDescent="0.2">
      <c r="A92" s="41" t="str">
        <f>_xlfn.XLOOKUP(D92,[2]EM!$D:$D,[2]EM!$F:$F,"")</f>
        <v>cup</v>
      </c>
      <c r="B92" s="89" t="str">
        <f>VLOOKUP($D92,[2]EM!$D$1:$P$65540,13,FALSE)</f>
        <v>512-312-2883</v>
      </c>
      <c r="C92" s="54" t="str">
        <f>_xlfn.XLOOKUP(D92&amp;"*",[2]EM!$D:$D,[2]EM!$E:$E,"",2)</f>
        <v>9:30,</v>
      </c>
      <c r="D92" s="58" t="s">
        <v>9</v>
      </c>
      <c r="E92" s="65" t="str">
        <f>IF(ISNUMBER(MATCH($D92,'[1]Scheduling Worksheet'!$B$1:$B$65536,0)),VLOOKUP($D92,'[1]Scheduling Worksheet'!$B$1:$W$65536,22,FALSE),"")</f>
        <v>9:30-EM</v>
      </c>
      <c r="F92" s="67" t="str">
        <f>IF(ISNUMBER(MATCH($D92,'[1]Scheduling Worksheet'!$C$1:$C$65536,0)),VLOOKUP($D92,'[1]Scheduling Worksheet'!$C$1:$X$65536,21,FALSE),"")</f>
        <v/>
      </c>
      <c r="G92" s="67" t="str">
        <f>IF(ISNUMBER(MATCH($D92,'[1]Scheduling Worksheet'!$D$1:$D$65536,0)),VLOOKUP($D92,'[1]Scheduling Worksheet'!$D$1:$X$65536,20,FALSE),"")</f>
        <v/>
      </c>
      <c r="H92" s="67" t="str">
        <f>IF(ISNUMBER(MATCH($D92,'[1]Scheduling Worksheet'!$E$1:$E$65536,0)),VLOOKUP($D92,'[1]Scheduling Worksheet'!$E$1:$X$65536,19,FALSE),"")</f>
        <v>9:30-EM</v>
      </c>
      <c r="I92" s="67" t="str">
        <f>IF(ISNUMBER(MATCH($D92,'[1]Scheduling Worksheet'!$F$1:$F$65536,0)),VLOOKUP($D92,'[1]Scheduling Worksheet'!$F$1:$X$65536,19,FALSE),"")</f>
        <v/>
      </c>
      <c r="J92" s="67" t="str">
        <f>IF(ISNUMBER(MATCH($D92,'[1]Scheduling Worksheet'!$G$1:$G$65536,0)),VLOOKUP($D92,'[1]Scheduling Worksheet'!$G$1:$X$65536,17,FALSE),"")</f>
        <v/>
      </c>
      <c r="K92" s="67" t="str">
        <f>IF(ISNUMBER(MATCH($D92,'[1]Scheduling Worksheet'!$H$1:$H$65536,0)),VLOOKUP($D92,'[1]Scheduling Worksheet'!$H$1:$X$65536,16,FALSE),"")</f>
        <v>9:30-EM</v>
      </c>
      <c r="L92" s="66" t="str">
        <f>IF(ISNUMBER(MATCH($D92,'[1]Scheduling Worksheet'!$I$1:$I$65536,0)),VLOOKUP($D92,'[1]Scheduling Worksheet'!$I$1:$X$65536,15,FALSE),"")</f>
        <v/>
      </c>
      <c r="M92" s="67" t="str">
        <f>IF(ISNUMBER(MATCH($D92,'[1]Scheduling Worksheet'!$J$1:$J$65536,0)),VLOOKUP($D92,'[1]Scheduling Worksheet'!$J$1:$X$65536,14,FALSE),"")</f>
        <v/>
      </c>
      <c r="N92" s="91" t="str">
        <f>IF(ISNUMBER(MATCH($D92,'[1]Scheduling Worksheet'!$K$1:$K$65536,0)),VLOOKUP($D92,'[1]Scheduling Worksheet'!$K$1:$X$65536,13,FALSE),"")</f>
        <v/>
      </c>
      <c r="O92" s="36"/>
      <c r="P92"/>
      <c r="Q92"/>
      <c r="R92" s="67" t="str">
        <f>IF(ISNUMBER(MATCH($D92,'[1]Scheduling Worksheet'!L$1:L$65536,0)),VLOOKUP($D92,'[1]Scheduling Worksheet'!$L$1:$X$65536,13,FALSE),"")</f>
        <v>9:30-EM</v>
      </c>
      <c r="S92" s="67" t="str">
        <f>IF(ISNUMBER(MATCH($D92,'[1]Scheduling Worksheet'!$M$1:$M$65536,0)),VLOOKUP($D92,'[1]Scheduling Worksheet'!$M$1:$X$65536,12,FALSE),"")</f>
        <v/>
      </c>
      <c r="T92" s="67" t="str">
        <f>IF(ISNUMBER(MATCH($D92,'[1]Scheduling Worksheet'!$N$1:$N$65536,0)),VLOOKUP($D92,'[1]Scheduling Worksheet'!$N$1:$X$65536,11,FALSE),"")</f>
        <v/>
      </c>
      <c r="U92" s="67" t="str">
        <f>IF(ISNUMBER(MATCH($D92,'[1]Scheduling Worksheet'!$O$1:$O$65536,0)),VLOOKUP($D92,'[1]Scheduling Worksheet'!$O$1:$X$65536,10,FALSE),"")</f>
        <v>9:30-EM</v>
      </c>
      <c r="V92" s="67" t="str">
        <f>IF(ISNUMBER(MATCH($D92,'[1]Scheduling Worksheet'!$P$1:$P$65536,0)),VLOOKUP($D92,'[1]Scheduling Worksheet'!$P$1:$X$65536,9,FALSE),"")</f>
        <v/>
      </c>
      <c r="W92" s="67" t="str">
        <f>IF(ISNUMBER(MATCH($D92,'[1]Scheduling Worksheet'!$Q$1:$Q$65536,0)),VLOOKUP($D92,'[1]Scheduling Worksheet'!$Q$1:$X$65536,8,FALSE),"")</f>
        <v/>
      </c>
      <c r="X92" s="67" t="str">
        <f>IF(ISNUMBER(MATCH($D92,'[1]Scheduling Worksheet'!$R$1:$R$65536,0)),VLOOKUP($D92,'[1]Scheduling Worksheet'!$R$1:$X$65536,7,FALSE),"")</f>
        <v>9:30-EM</v>
      </c>
      <c r="Y92" s="68" t="str">
        <f>IF(ISNUMBER(MATCH($D92,'[1]Scheduling Worksheet'!$S$1:$S$65536,0)),VLOOKUP($D92,'[1]Scheduling Worksheet'!$S$1:$X$65536,6,FALSE),"")</f>
        <v/>
      </c>
      <c r="Z92" s="68" t="str">
        <f>IF(ISNUMBER(MATCH($D92,'[1]Scheduling Worksheet'!$T$1:$T$65536,0)),VLOOKUP($D92,'[1]Scheduling Worksheet'!$T$1:$X$65536,5,FALSE),"")</f>
        <v/>
      </c>
      <c r="AA92" s="31"/>
      <c r="AB92" s="6">
        <f t="shared" si="21"/>
        <v>6</v>
      </c>
      <c r="AC92" s="6">
        <f t="shared" si="22"/>
        <v>6</v>
      </c>
      <c r="AD92" s="35">
        <f t="shared" si="23"/>
        <v>0</v>
      </c>
      <c r="AE92" s="25">
        <f>VLOOKUP($D92,[2]EM!$D$1:$O$65540,5,FALSE)</f>
        <v>0</v>
      </c>
      <c r="AF92" s="25" t="str">
        <f>_xlfn.XLOOKUP(D92,[2]EM!$D:$D,[2]EM!$AK:$AK,"")</f>
        <v>just 9:30 now</v>
      </c>
      <c r="AG92" s="25">
        <f>_xlfn.XLOOKUP(D92,[2]EM!$D:$D,[2]EM!$AN:$AN,"")</f>
        <v>0</v>
      </c>
      <c r="AH92" s="4" t="str">
        <f>VLOOKUP($D92,[2]EM!$D$1:$O$65540,12,FALSE)</f>
        <v>lmatthews001@austin.rr.com</v>
      </c>
      <c r="AI92" s="23" t="s">
        <v>108</v>
      </c>
      <c r="AJ92" s="3" t="str">
        <f>_xlfn.XLOOKUP(D92,'[2]EIM check'!$A:$A,'[2]EIM check'!$C:$C,"no info")</f>
        <v>Expires 2028/06</v>
      </c>
      <c r="AK92" s="3"/>
      <c r="AL92" s="3"/>
      <c r="AM92" s="5" t="str">
        <f>IF($AE92="LEC",$C92,"EM")</f>
        <v>EM</v>
      </c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R92" s="10"/>
    </row>
    <row r="93" spans="1:126" s="11" customFormat="1" ht="20.25" customHeight="1" x14ac:dyDescent="0.2">
      <c r="A93" s="41" t="str">
        <f>_xlfn.XLOOKUP(D93,[2]EM!$D:$D,[2]EM!$F:$F,"")</f>
        <v>cup</v>
      </c>
      <c r="B93" s="89" t="str">
        <f>VLOOKUP($D93,[2]EM!$D$1:$P$65540,13,FALSE)</f>
        <v>512-447-6887</v>
      </c>
      <c r="C93" s="54" t="str">
        <f>_xlfn.XLOOKUP(D93&amp;"*",[2]EM!$D:$D,[2]EM!$E:$E,"",2)</f>
        <v>9:30,</v>
      </c>
      <c r="D93" s="53" t="s">
        <v>20</v>
      </c>
      <c r="E93" s="65" t="str">
        <f>IF(ISNUMBER(MATCH($D93,'[1]Scheduling Worksheet'!$B$1:$B$65536,0)),VLOOKUP($D93,'[1]Scheduling Worksheet'!$B$1:$W$65536,22,FALSE),"")</f>
        <v/>
      </c>
      <c r="F93" s="67" t="str">
        <f>IF(ISNUMBER(MATCH($D93,'[1]Scheduling Worksheet'!$C$1:$C$65536,0)),VLOOKUP($D93,'[1]Scheduling Worksheet'!$C$1:$X$65536,21,FALSE),"")</f>
        <v/>
      </c>
      <c r="G93" s="67" t="str">
        <f>IF(ISNUMBER(MATCH($D93,'[1]Scheduling Worksheet'!$D$1:$D$65536,0)),VLOOKUP($D93,'[1]Scheduling Worksheet'!$D$1:$X$65536,20,FALSE),"")</f>
        <v>9:30-EM</v>
      </c>
      <c r="H93" s="67" t="str">
        <f>IF(ISNUMBER(MATCH($D93,'[1]Scheduling Worksheet'!$E$1:$E$65536,0)),VLOOKUP($D93,'[1]Scheduling Worksheet'!$E$1:$X$65536,19,FALSE),"")</f>
        <v/>
      </c>
      <c r="I93" s="67" t="str">
        <f>IF(ISNUMBER(MATCH($D93,'[1]Scheduling Worksheet'!$F$1:$F$65536,0)),VLOOKUP($D93,'[1]Scheduling Worksheet'!$F$1:$X$65536,19,FALSE),"")</f>
        <v/>
      </c>
      <c r="J93" s="67" t="str">
        <f>IF(ISNUMBER(MATCH($D93,'[1]Scheduling Worksheet'!$G$1:$G$65536,0)),VLOOKUP($D93,'[1]Scheduling Worksheet'!$G$1:$X$65536,17,FALSE),"")</f>
        <v>9:30-EM</v>
      </c>
      <c r="K93" s="67" t="str">
        <f>IF(ISNUMBER(MATCH($D93,'[1]Scheduling Worksheet'!$H$1:$H$65536,0)),VLOOKUP($D93,'[1]Scheduling Worksheet'!$H$1:$X$65536,16,FALSE),"")</f>
        <v/>
      </c>
      <c r="L93" s="67" t="str">
        <f>IF(ISNUMBER(MATCH($D93,'[1]Scheduling Worksheet'!$I$1:$I$65536,0)),VLOOKUP($D93,'[1]Scheduling Worksheet'!$I$1:$X$65536,15,FALSE),"")</f>
        <v>9:30-EM</v>
      </c>
      <c r="M93" s="66" t="str">
        <f>IF(ISNUMBER(MATCH($D93,'[1]Scheduling Worksheet'!$J$1:$J$65536,0)),VLOOKUP($D93,'[1]Scheduling Worksheet'!$J$1:$X$65536,14,FALSE),"")</f>
        <v/>
      </c>
      <c r="N93" s="91" t="str">
        <f>IF(ISNUMBER(MATCH($D93,'[1]Scheduling Worksheet'!$K$1:$K$65536,0)),VLOOKUP($D93,'[1]Scheduling Worksheet'!$K$1:$X$65536,13,FALSE),"")</f>
        <v/>
      </c>
      <c r="O93" s="36"/>
      <c r="P93"/>
      <c r="Q93"/>
      <c r="R93" s="66" t="str">
        <f>IF(ISNUMBER(MATCH($D93,'[1]Scheduling Worksheet'!L$1:L$65536,0)),VLOOKUP($D93,'[1]Scheduling Worksheet'!$L$1:$X$65536,13,FALSE),"")</f>
        <v/>
      </c>
      <c r="S93" s="66" t="str">
        <f>IF(ISNUMBER(MATCH($D93,'[1]Scheduling Worksheet'!$M$1:$M$65536,0)),VLOOKUP($D93,'[1]Scheduling Worksheet'!$M$1:$X$65536,12,FALSE),"")</f>
        <v/>
      </c>
      <c r="T93" s="67" t="str">
        <f>IF(ISNUMBER(MATCH($D93,'[1]Scheduling Worksheet'!$N$1:$N$65536,0)),VLOOKUP($D93,'[1]Scheduling Worksheet'!$N$1:$X$65536,11,FALSE),"")</f>
        <v>9:30-EM</v>
      </c>
      <c r="U93" s="67" t="str">
        <f>IF(ISNUMBER(MATCH($D93,'[1]Scheduling Worksheet'!$O$1:$O$65536,0)),VLOOKUP($D93,'[1]Scheduling Worksheet'!$O$1:$X$65536,10,FALSE),"")</f>
        <v/>
      </c>
      <c r="V93" s="67" t="str">
        <f>IF(ISNUMBER(MATCH($D93,'[1]Scheduling Worksheet'!$P$1:$P$65536,0)),VLOOKUP($D93,'[1]Scheduling Worksheet'!$P$1:$X$65536,9,FALSE),"")</f>
        <v>9:30-EM</v>
      </c>
      <c r="W93" s="67" t="str">
        <f>IF(ISNUMBER(MATCH($D93,'[1]Scheduling Worksheet'!$Q$1:$Q$65536,0)),VLOOKUP($D93,'[1]Scheduling Worksheet'!$Q$1:$X$65536,8,FALSE),"")</f>
        <v/>
      </c>
      <c r="X93" s="67" t="str">
        <f>IF(ISNUMBER(MATCH($D93,'[1]Scheduling Worksheet'!$R$1:$R$65536,0)),VLOOKUP($D93,'[1]Scheduling Worksheet'!$R$1:$X$65536,7,FALSE),"")</f>
        <v/>
      </c>
      <c r="Y93" s="68" t="str">
        <f>IF(ISNUMBER(MATCH($D93,'[1]Scheduling Worksheet'!$S$1:$S$65536,0)),VLOOKUP($D93,'[1]Scheduling Worksheet'!$S$1:$X$65536,6,FALSE),"")</f>
        <v>9:30-EM</v>
      </c>
      <c r="Z93" s="90" t="str">
        <f>IF(ISNUMBER(MATCH($D93,'[1]Scheduling Worksheet'!$T$1:$T$65536,0)),VLOOKUP($D93,'[1]Scheduling Worksheet'!$T$1:$X$65536,5,FALSE),"")</f>
        <v/>
      </c>
      <c r="AA93" s="31"/>
      <c r="AB93" s="6">
        <f t="shared" si="21"/>
        <v>6</v>
      </c>
      <c r="AC93" s="6">
        <f t="shared" si="22"/>
        <v>6</v>
      </c>
      <c r="AD93" s="35">
        <f t="shared" si="23"/>
        <v>0</v>
      </c>
      <c r="AE93" s="25">
        <f>VLOOKUP($D93,[2]EM!$D$1:$O$65540,5,FALSE)</f>
        <v>0</v>
      </c>
      <c r="AF93" s="25">
        <f>_xlfn.XLOOKUP(D93,[2]EM!$D:$D,[2]EM!$AK:$AK,"")</f>
        <v>0</v>
      </c>
      <c r="AG93" s="25">
        <f>_xlfn.XLOOKUP(D93,[2]EM!$D:$D,[2]EM!$AN:$AN,"")</f>
        <v>0</v>
      </c>
      <c r="AH93" s="4" t="str">
        <f>VLOOKUP($D93,[2]EM!$D$1:$O$65540,12,FALSE)</f>
        <v>Bmolloy1@austin.rr.com</v>
      </c>
      <c r="AI93" s="3"/>
      <c r="AJ93" s="3" t="str">
        <f>_xlfn.XLOOKUP(D93,'[2]EIM check'!$A:$A,'[2]EIM check'!$C:$C,"no info")</f>
        <v>Expires 2028/06</v>
      </c>
      <c r="AK93" s="3" t="s">
        <v>175</v>
      </c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</row>
    <row r="94" spans="1:126" s="11" customFormat="1" ht="20.25" customHeight="1" x14ac:dyDescent="0.2">
      <c r="A94" s="41">
        <f>_xlfn.XLOOKUP(D94,[2]EM!$D:$D,[2]EM!$F:$F,"")</f>
        <v>0</v>
      </c>
      <c r="B94" s="89" t="str">
        <f>VLOOKUP($D94,[2]EM!$D$1:$P$65540,13,FALSE)</f>
        <v>512-630-3570</v>
      </c>
      <c r="C94" s="54" t="str">
        <f>_xlfn.XLOOKUP(D94&amp;"*",[2]EM!$D:$D,[2]EM!$E:$E,"",2)</f>
        <v>9:30,</v>
      </c>
      <c r="D94" s="53" t="s">
        <v>89</v>
      </c>
      <c r="E94" s="65" t="str">
        <f>IF(ISNUMBER(MATCH($D94,'[1]Scheduling Worksheet'!$B$1:$B$65536,0)),VLOOKUP($D94,'[1]Scheduling Worksheet'!$B$1:$W$65536,22,FALSE),"")</f>
        <v>9:30-EM</v>
      </c>
      <c r="F94" s="67" t="str">
        <f>IF(ISNUMBER(MATCH($D94,'[1]Scheduling Worksheet'!$C$1:$C$65536,0)),VLOOKUP($D94,'[1]Scheduling Worksheet'!$C$1:$X$65536,21,FALSE),"")</f>
        <v/>
      </c>
      <c r="G94" s="66" t="str">
        <f>IF(ISNUMBER(MATCH($D94,'[1]Scheduling Worksheet'!$D$1:$D$65536,0)),VLOOKUP($D94,'[1]Scheduling Worksheet'!$D$1:$X$65536,20,FALSE),"")</f>
        <v/>
      </c>
      <c r="H94" s="66" t="str">
        <f>IF(ISNUMBER(MATCH($D94,'[1]Scheduling Worksheet'!$E$1:$E$65536,0)),VLOOKUP($D94,'[1]Scheduling Worksheet'!$E$1:$X$65536,19,FALSE),"")</f>
        <v/>
      </c>
      <c r="I94" s="67" t="str">
        <f>IF(ISNUMBER(MATCH($D94,'[1]Scheduling Worksheet'!$F$1:$F$65536,0)),VLOOKUP($D94,'[1]Scheduling Worksheet'!$F$1:$X$65536,19,FALSE),"")</f>
        <v>9:30-EM</v>
      </c>
      <c r="J94" s="66" t="str">
        <f>IF(ISNUMBER(MATCH($D94,'[1]Scheduling Worksheet'!$G$1:$G$65536,0)),VLOOKUP($D94,'[1]Scheduling Worksheet'!$G$1:$X$65536,17,FALSE),"")</f>
        <v/>
      </c>
      <c r="K94" s="67" t="str">
        <f>IF(ISNUMBER(MATCH($D94,'[1]Scheduling Worksheet'!$H$1:$H$65536,0)),VLOOKUP($D94,'[1]Scheduling Worksheet'!$H$1:$X$65536,16,FALSE),"")</f>
        <v/>
      </c>
      <c r="L94" s="67" t="str">
        <f>IF(ISNUMBER(MATCH($D94,'[1]Scheduling Worksheet'!$I$1:$I$65536,0)),VLOOKUP($D94,'[1]Scheduling Worksheet'!$I$1:$X$65536,15,FALSE),"")</f>
        <v>9:30-EM</v>
      </c>
      <c r="M94" s="67" t="str">
        <f>IF(ISNUMBER(MATCH($D94,'[1]Scheduling Worksheet'!$J$1:$J$65536,0)),VLOOKUP($D94,'[1]Scheduling Worksheet'!$J$1:$X$65536,14,FALSE),"")</f>
        <v/>
      </c>
      <c r="N94" s="69" t="str">
        <f>IF(ISNUMBER(MATCH($D94,'[1]Scheduling Worksheet'!$K$1:$K$65536,0)),VLOOKUP($D94,'[1]Scheduling Worksheet'!$K$1:$X$65536,13,FALSE),"")</f>
        <v/>
      </c>
      <c r="O94" s="36"/>
      <c r="P94"/>
      <c r="Q94"/>
      <c r="R94" s="67" t="str">
        <f>IF(ISNUMBER(MATCH($D94,'[1]Scheduling Worksheet'!L$1:L$65536,0)),VLOOKUP($D94,'[1]Scheduling Worksheet'!$L$1:$X$65536,13,FALSE),"")</f>
        <v>9:30-EM</v>
      </c>
      <c r="S94" s="67" t="str">
        <f>IF(ISNUMBER(MATCH($D94,'[1]Scheduling Worksheet'!$M$1:$M$65536,0)),VLOOKUP($D94,'[1]Scheduling Worksheet'!$M$1:$X$65536,12,FALSE),"")</f>
        <v/>
      </c>
      <c r="T94" s="67" t="str">
        <f>IF(ISNUMBER(MATCH($D94,'[1]Scheduling Worksheet'!$N$1:$N$65536,0)),VLOOKUP($D94,'[1]Scheduling Worksheet'!$N$1:$X$65536,11,FALSE),"")</f>
        <v>9:30-EM</v>
      </c>
      <c r="U94" s="67" t="str">
        <f>IF(ISNUMBER(MATCH($D94,'[1]Scheduling Worksheet'!$O$1:$O$65536,0)),VLOOKUP($D94,'[1]Scheduling Worksheet'!$O$1:$X$65536,10,FALSE),"")</f>
        <v/>
      </c>
      <c r="V94" s="67" t="str">
        <f>IF(ISNUMBER(MATCH($D94,'[1]Scheduling Worksheet'!$P$1:$P$65536,0)),VLOOKUP($D94,'[1]Scheduling Worksheet'!$P$1:$X$65536,9,FALSE),"")</f>
        <v/>
      </c>
      <c r="W94" s="67" t="str">
        <f>IF(ISNUMBER(MATCH($D94,'[1]Scheduling Worksheet'!$Q$1:$Q$65536,0)),VLOOKUP($D94,'[1]Scheduling Worksheet'!$Q$1:$X$65536,8,FALSE),"")</f>
        <v/>
      </c>
      <c r="X94" s="67" t="str">
        <f>IF(ISNUMBER(MATCH($D94,'[1]Scheduling Worksheet'!$R$1:$R$65536,0)),VLOOKUP($D94,'[1]Scheduling Worksheet'!$R$1:$X$65536,7,FALSE),"")</f>
        <v>9:30-EM</v>
      </c>
      <c r="Y94" s="68" t="str">
        <f>IF(ISNUMBER(MATCH($D94,'[1]Scheduling Worksheet'!$S$1:$S$65536,0)),VLOOKUP($D94,'[1]Scheduling Worksheet'!$S$1:$X$65536,6,FALSE),"")</f>
        <v/>
      </c>
      <c r="Z94" s="68" t="str">
        <f>IF(ISNUMBER(MATCH($D94,'[1]Scheduling Worksheet'!$T$1:$T$65536,0)),VLOOKUP($D94,'[1]Scheduling Worksheet'!$T$1:$X$65536,5,FALSE),"")</f>
        <v/>
      </c>
      <c r="AA94" s="31"/>
      <c r="AB94" s="6">
        <f t="shared" si="21"/>
        <v>6</v>
      </c>
      <c r="AC94" s="6">
        <f t="shared" si="22"/>
        <v>6</v>
      </c>
      <c r="AD94" s="35">
        <f t="shared" si="23"/>
        <v>0</v>
      </c>
      <c r="AE94" s="25" t="str">
        <f>VLOOKUP($D94,[2]EM!$D$1:$O$65540,5,FALSE)</f>
        <v>Catechist</v>
      </c>
      <c r="AF94" s="25">
        <f>_xlfn.XLOOKUP(D94,[2]EM!$D:$D,[2]EM!$AK:$AK,"")</f>
        <v>0</v>
      </c>
      <c r="AG94" s="25">
        <f>_xlfn.XLOOKUP(D94,[2]EM!$D:$D,[2]EM!$AN:$AN,"")</f>
        <v>0</v>
      </c>
      <c r="AH94" s="4" t="str">
        <f>VLOOKUP($D94,[2]EM!$D$1:$O$65540,12,FALSE)</f>
        <v>emontoy5@gmail.com</v>
      </c>
      <c r="AI94" s="3"/>
      <c r="AJ94" s="276" t="str">
        <f>_xlfn.XLOOKUP(D94,'[2]EIM check'!$A:$A,'[2]EIM check'!$C:$C,"no info")</f>
        <v>Expires 2025/07</v>
      </c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DR94" s="10"/>
    </row>
    <row r="95" spans="1:126" s="11" customFormat="1" ht="20.25" customHeight="1" x14ac:dyDescent="0.2">
      <c r="A95" s="41" t="str">
        <f>_xlfn.XLOOKUP(D95,[2]EM!$D:$D,[2]EM!$F:$F,"")</f>
        <v>cup</v>
      </c>
      <c r="B95" s="89" t="str">
        <f>VLOOKUP($D95,[2]EM!$D$1:$P$65540,13,FALSE)</f>
        <v>925-323-5169</v>
      </c>
      <c r="C95" s="54" t="str">
        <f>_xlfn.XLOOKUP(D95&amp;"*",[2]EM!$D:$D,[2]EM!$E:$E,"",2)</f>
        <v>9:30,</v>
      </c>
      <c r="D95" s="56" t="s">
        <v>106</v>
      </c>
      <c r="E95" s="65" t="str">
        <f>IF(ISNUMBER(MATCH($D95,'[1]Scheduling Worksheet'!$B$1:$B$65536,0)),VLOOKUP($D95,'[1]Scheduling Worksheet'!$B$1:$W$65536,22,FALSE),"")</f>
        <v/>
      </c>
      <c r="F95" s="67" t="str">
        <f>IF(ISNUMBER(MATCH($D95,'[1]Scheduling Worksheet'!$C$1:$C$65536,0)),VLOOKUP($D95,'[1]Scheduling Worksheet'!$C$1:$X$65536,21,FALSE),"")</f>
        <v/>
      </c>
      <c r="G95" s="67" t="str">
        <f>IF(ISNUMBER(MATCH($D95,'[1]Scheduling Worksheet'!$D$1:$D$65536,0)),VLOOKUP($D95,'[1]Scheduling Worksheet'!$D$1:$X$65536,20,FALSE),"")</f>
        <v>9:30-EM</v>
      </c>
      <c r="H95" s="67" t="str">
        <f>IF(ISNUMBER(MATCH($D95,'[1]Scheduling Worksheet'!$E$1:$E$65536,0)),VLOOKUP($D95,'[1]Scheduling Worksheet'!$E$1:$X$65536,19,FALSE),"")</f>
        <v/>
      </c>
      <c r="I95" s="67" t="str">
        <f>IF(ISNUMBER(MATCH($D95,'[1]Scheduling Worksheet'!$F$1:$F$65536,0)),VLOOKUP($D95,'[1]Scheduling Worksheet'!$F$1:$X$65536,19,FALSE),"")</f>
        <v/>
      </c>
      <c r="J95" s="66" t="str">
        <f>IF(ISNUMBER(MATCH($D95,'[1]Scheduling Worksheet'!$G$1:$G$65536,0)),VLOOKUP($D95,'[1]Scheduling Worksheet'!$G$1:$X$65536,17,FALSE),"")</f>
        <v/>
      </c>
      <c r="K95" s="66" t="str">
        <f>IF(ISNUMBER(MATCH($D95,'[1]Scheduling Worksheet'!$H$1:$H$65536,0)),VLOOKUP($D95,'[1]Scheduling Worksheet'!$H$1:$X$65536,16,FALSE),"")</f>
        <v/>
      </c>
      <c r="L95" s="66" t="str">
        <f>IF(ISNUMBER(MATCH($D95,'[1]Scheduling Worksheet'!$I$1:$I$65536,0)),VLOOKUP($D95,'[1]Scheduling Worksheet'!$I$1:$X$65536,15,FALSE),"")</f>
        <v/>
      </c>
      <c r="M95" s="92" t="str">
        <f>IF(ISNUMBER(MATCH($D95,'[1]Scheduling Worksheet'!$J$1:$J$65536,0)),VLOOKUP($D95,'[1]Scheduling Worksheet'!$J$1:$X$65536,14,FALSE),"")</f>
        <v/>
      </c>
      <c r="N95" s="69" t="str">
        <f>IF(ISNUMBER(MATCH($D95,'[1]Scheduling Worksheet'!$K$1:$K$65536,0)),VLOOKUP($D95,'[1]Scheduling Worksheet'!$K$1:$X$65536,13,FALSE),"")</f>
        <v>9:30-EM</v>
      </c>
      <c r="O95" s="36"/>
      <c r="P95"/>
      <c r="Q95"/>
      <c r="R95" s="67" t="str">
        <f>IF(ISNUMBER(MATCH($D95,'[1]Scheduling Worksheet'!L$1:L$65536,0)),VLOOKUP($D95,'[1]Scheduling Worksheet'!$L$1:$X$65536,13,FALSE),"")</f>
        <v/>
      </c>
      <c r="S95" s="66" t="str">
        <f>IF(ISNUMBER(MATCH($D95,'[1]Scheduling Worksheet'!$M$1:$M$65536,0)),VLOOKUP($D95,'[1]Scheduling Worksheet'!$M$1:$X$65536,12,FALSE),"")</f>
        <v/>
      </c>
      <c r="T95" s="67" t="str">
        <f>IF(ISNUMBER(MATCH($D95,'[1]Scheduling Worksheet'!$N$1:$N$65536,0)),VLOOKUP($D95,'[1]Scheduling Worksheet'!$N$1:$X$65536,11,FALSE),"")</f>
        <v>9:30-EM</v>
      </c>
      <c r="U95" s="67" t="str">
        <f>IF(ISNUMBER(MATCH($D95,'[1]Scheduling Worksheet'!$O$1:$O$65536,0)),VLOOKUP($D95,'[1]Scheduling Worksheet'!$O$1:$X$65536,10,FALSE),"")</f>
        <v/>
      </c>
      <c r="V95" s="67" t="str">
        <f>IF(ISNUMBER(MATCH($D95,'[1]Scheduling Worksheet'!$P$1:$P$65536,0)),VLOOKUP($D95,'[1]Scheduling Worksheet'!$P$1:$X$65536,9,FALSE),"")</f>
        <v>9:30-EM</v>
      </c>
      <c r="W95" s="67" t="str">
        <f>IF(ISNUMBER(MATCH($D95,'[1]Scheduling Worksheet'!$Q$1:$Q$65536,0)),VLOOKUP($D95,'[1]Scheduling Worksheet'!$Q$1:$X$65536,8,FALSE),"")</f>
        <v/>
      </c>
      <c r="X95" s="67" t="str">
        <f>IF(ISNUMBER(MATCH($D95,'[1]Scheduling Worksheet'!$R$1:$R$65536,0)),VLOOKUP($D95,'[1]Scheduling Worksheet'!$R$1:$X$65536,7,FALSE),"")</f>
        <v>9:30-EM</v>
      </c>
      <c r="Y95" s="68" t="str">
        <f>IF(ISNUMBER(MATCH($D95,'[1]Scheduling Worksheet'!$S$1:$S$65536,0)),VLOOKUP($D95,'[1]Scheduling Worksheet'!$S$1:$X$65536,6,FALSE),"")</f>
        <v/>
      </c>
      <c r="Z95" s="68" t="str">
        <f>IF(ISNUMBER(MATCH($D95,'[1]Scheduling Worksheet'!$T$1:$T$65536,0)),VLOOKUP($D95,'[1]Scheduling Worksheet'!$T$1:$X$65536,5,FALSE),"")</f>
        <v>9:30-EM</v>
      </c>
      <c r="AA95" s="31"/>
      <c r="AB95" s="6">
        <f t="shared" si="21"/>
        <v>6</v>
      </c>
      <c r="AC95" s="6">
        <f t="shared" si="22"/>
        <v>6</v>
      </c>
      <c r="AD95" s="2">
        <f t="shared" si="23"/>
        <v>0</v>
      </c>
      <c r="AE95" s="35">
        <f>VLOOKUP($D95,[2]EM!$D$1:$O$65540,5,FALSE)</f>
        <v>0</v>
      </c>
      <c r="AF95" s="25">
        <f>_xlfn.XLOOKUP(D95,[2]EM!$D:$D,[2]EM!$AK:$AK,"")</f>
        <v>0</v>
      </c>
      <c r="AG95" s="25">
        <f>_xlfn.XLOOKUP(D95,[2]EM!$D:$D,[2]EM!$AN:$AN,"")</f>
        <v>0</v>
      </c>
      <c r="AH95" s="4" t="str">
        <f>VLOOKUP($D95,[2]EM!$D$1:$O$65540,12,FALSE)</f>
        <v>timroberta@hotmail.com</v>
      </c>
      <c r="AI95" s="4" t="str">
        <f>VLOOKUP($D95,[2]EM!$D$1:$O$65540,12,FALSE)</f>
        <v>timroberta@hotmail.com</v>
      </c>
      <c r="AJ95" s="3" t="str">
        <f>_xlfn.XLOOKUP(D95,'[2]EIM check'!$A:$A,'[2]EIM check'!$C:$C,"no info")</f>
        <v>Expires 2026/06</v>
      </c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DS95" s="10"/>
      <c r="DT95" s="10"/>
      <c r="DU95" s="10"/>
      <c r="DV95" s="10"/>
    </row>
    <row r="96" spans="1:126" s="11" customFormat="1" ht="20.25" customHeight="1" x14ac:dyDescent="0.2">
      <c r="A96" s="41" t="str">
        <f>_xlfn.XLOOKUP(D96,[2]EM!$D:$D,[2]EM!$F:$F,"")</f>
        <v>cup</v>
      </c>
      <c r="B96" s="89" t="str">
        <f>VLOOKUP($D96,[2]EM!$D$1:$P$65540,13,FALSE)</f>
        <v>512-762-3706</v>
      </c>
      <c r="C96" s="54" t="str">
        <f>_xlfn.XLOOKUP(D96&amp;"*",[2]EM!$D:$D,[2]EM!$E:$E,"",2)</f>
        <v>9:30,</v>
      </c>
      <c r="D96" s="58" t="s">
        <v>45</v>
      </c>
      <c r="E96" s="65" t="str">
        <f>IF(ISNUMBER(MATCH($D96,'[1]Scheduling Worksheet'!$B$1:$B$65536,0)),VLOOKUP($D96,'[1]Scheduling Worksheet'!$B$1:$W$65536,22,FALSE),"")</f>
        <v/>
      </c>
      <c r="F96" s="66" t="str">
        <f>IF(ISNUMBER(MATCH($D96,'[1]Scheduling Worksheet'!$C$1:$C$65536,0)),VLOOKUP($D96,'[1]Scheduling Worksheet'!$C$1:$X$65536,21,FALSE),"")</f>
        <v/>
      </c>
      <c r="G96" s="66" t="str">
        <f>IF(ISNUMBER(MATCH($D96,'[1]Scheduling Worksheet'!$D$1:$D$65536,0)),VLOOKUP($D96,'[1]Scheduling Worksheet'!$D$1:$X$65536,20,FALSE),"")</f>
        <v/>
      </c>
      <c r="H96" s="66" t="str">
        <f>IF(ISNUMBER(MATCH($D96,'[1]Scheduling Worksheet'!$E$1:$E$65536,0)),VLOOKUP($D96,'[1]Scheduling Worksheet'!$E$1:$X$65536,19,FALSE),"")</f>
        <v/>
      </c>
      <c r="I96" s="67" t="str">
        <f>IF(ISNUMBER(MATCH($D96,'[1]Scheduling Worksheet'!$F$1:$F$65536,0)),VLOOKUP($D96,'[1]Scheduling Worksheet'!$F$1:$X$65536,19,FALSE),"")</f>
        <v>9:30-EM</v>
      </c>
      <c r="J96" s="66" t="str">
        <f>IF(ISNUMBER(MATCH($D96,'[1]Scheduling Worksheet'!$G$1:$G$65536,0)),VLOOKUP($D96,'[1]Scheduling Worksheet'!$G$1:$X$65536,17,FALSE),"")</f>
        <v/>
      </c>
      <c r="K96" s="67" t="str">
        <f>IF(ISNUMBER(MATCH($D96,'[1]Scheduling Worksheet'!$H$1:$H$65536,0)),VLOOKUP($D96,'[1]Scheduling Worksheet'!$H$1:$X$65536,16,FALSE),"")</f>
        <v>9:30-Lector</v>
      </c>
      <c r="L96" s="66" t="str">
        <f>IF(ISNUMBER(MATCH($D96,'[1]Scheduling Worksheet'!$I$1:$I$65536,0)),VLOOKUP($D96,'[1]Scheduling Worksheet'!$I$1:$X$65536,15,FALSE),"")</f>
        <v/>
      </c>
      <c r="M96" s="67" t="str">
        <f>IF(ISNUMBER(MATCH($D96,'[1]Scheduling Worksheet'!$J$1:$J$65536,0)),VLOOKUP($D96,'[1]Scheduling Worksheet'!$J$1:$X$65536,14,FALSE),"")</f>
        <v/>
      </c>
      <c r="N96" s="69" t="str">
        <f>IF(ISNUMBER(MATCH($D96,'[1]Scheduling Worksheet'!$K$1:$K$65536,0)),VLOOKUP($D96,'[1]Scheduling Worksheet'!$K$1:$X$65536,13,FALSE),"")</f>
        <v>9:30-EM</v>
      </c>
      <c r="O96" s="36"/>
      <c r="P96"/>
      <c r="Q96"/>
      <c r="R96" s="66" t="str">
        <f>IF(ISNUMBER(MATCH($D96,'[1]Scheduling Worksheet'!L$1:L$65536,0)),VLOOKUP($D96,'[1]Scheduling Worksheet'!$L$1:$X$65536,13,FALSE),"")</f>
        <v/>
      </c>
      <c r="S96" s="66" t="str">
        <f>IF(ISNUMBER(MATCH($D96,'[1]Scheduling Worksheet'!$M$1:$M$65536,0)),VLOOKUP($D96,'[1]Scheduling Worksheet'!$M$1:$X$65536,12,FALSE),"")</f>
        <v/>
      </c>
      <c r="T96" s="67" t="str">
        <f>IF(ISNUMBER(MATCH($D96,'[1]Scheduling Worksheet'!$N$1:$N$65536,0)),VLOOKUP($D96,'[1]Scheduling Worksheet'!$N$1:$X$65536,11,FALSE),"")</f>
        <v>9:30-EM</v>
      </c>
      <c r="U96" s="67" t="str">
        <f>IF(ISNUMBER(MATCH($D96,'[1]Scheduling Worksheet'!$O$1:$O$65536,0)),VLOOKUP($D96,'[1]Scheduling Worksheet'!$O$1:$X$65536,10,FALSE),"")</f>
        <v/>
      </c>
      <c r="V96" s="66" t="str">
        <f>IF(ISNUMBER(MATCH($D96,'[1]Scheduling Worksheet'!$P$1:$P$65536,0)),VLOOKUP($D96,'[1]Scheduling Worksheet'!$P$1:$X$65536,9,FALSE),"")</f>
        <v/>
      </c>
      <c r="W96" s="67" t="str">
        <f>IF(ISNUMBER(MATCH($D96,'[1]Scheduling Worksheet'!$Q$1:$Q$65536,0)),VLOOKUP($D96,'[1]Scheduling Worksheet'!$Q$1:$X$65536,8,FALSE),"")</f>
        <v>9:30-Lector</v>
      </c>
      <c r="X96" s="66" t="str">
        <f>IF(ISNUMBER(MATCH($D96,'[1]Scheduling Worksheet'!$R$1:$R$65536,0)),VLOOKUP($D96,'[1]Scheduling Worksheet'!$R$1:$X$65536,7,FALSE),"")</f>
        <v/>
      </c>
      <c r="Y96" s="90" t="str">
        <f>IF(ISNUMBER(MATCH($D96,'[1]Scheduling Worksheet'!$S$1:$S$65536,0)),VLOOKUP($D96,'[1]Scheduling Worksheet'!$S$1:$X$65536,6,FALSE),"")</f>
        <v/>
      </c>
      <c r="Z96" s="68" t="str">
        <f>IF(ISNUMBER(MATCH($D96,'[1]Scheduling Worksheet'!$T$1:$T$65536,0)),VLOOKUP($D96,'[1]Scheduling Worksheet'!$T$1:$X$65536,5,FALSE),"")</f>
        <v>9:30-EM</v>
      </c>
      <c r="AA96" s="31"/>
      <c r="AB96" s="6">
        <f t="shared" si="21"/>
        <v>4</v>
      </c>
      <c r="AC96" s="6">
        <f t="shared" si="22"/>
        <v>6</v>
      </c>
      <c r="AD96" s="35">
        <f t="shared" si="23"/>
        <v>2</v>
      </c>
      <c r="AE96" s="25" t="str">
        <f>VLOOKUP($D96,[2]EM!$D$1:$O$65540,5,FALSE)</f>
        <v>LEC</v>
      </c>
      <c r="AF96" s="25">
        <f>_xlfn.XLOOKUP(D96,[2]EM!$D:$D,[2]EM!$AK:$AK,"")</f>
        <v>0</v>
      </c>
      <c r="AG96" s="25" t="str">
        <f>_xlfn.XLOOKUP(D96,[2]EM!$D:$D,[2]EM!$AN:$AN,"")</f>
        <v>Sons Ethan and Eliis.</v>
      </c>
      <c r="AH96" s="4" t="str">
        <f>VLOOKUP($D96,[2]EM!$D$1:$O$65540,12,FALSE)</f>
        <v>riojas91@gmail.com</v>
      </c>
      <c r="AI96" s="5" t="s">
        <v>53</v>
      </c>
      <c r="AJ96" s="3" t="str">
        <f>_xlfn.XLOOKUP(D96,'[2]EIM check'!$A:$A,'[2]EIM check'!$C:$C,"no info")</f>
        <v>Expires 2027/07</v>
      </c>
      <c r="AK96" s="5"/>
      <c r="AL96" s="5"/>
      <c r="AM96" s="5" t="str">
        <f>IF($AE96="LEC",$C96,"EM")</f>
        <v>9:30,</v>
      </c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</row>
    <row r="97" spans="1:126" s="11" customFormat="1" ht="20.25" customHeight="1" x14ac:dyDescent="0.2">
      <c r="A97" s="41">
        <f>_xlfn.XLOOKUP(D97,[2]EM!$D:$D,[2]EM!$F:$F,"")</f>
        <v>0</v>
      </c>
      <c r="B97" s="89" t="str">
        <f>VLOOKUP($D97,[2]EM!$D$1:$P$65540,13,FALSE)</f>
        <v>512-944-9193</v>
      </c>
      <c r="C97" s="54" t="str">
        <f>_xlfn.XLOOKUP(D97&amp;"*",[2]EM!$D:$D,[2]EM!$E:$E,"",2)</f>
        <v>9:30,</v>
      </c>
      <c r="D97" s="53" t="s">
        <v>138</v>
      </c>
      <c r="E97" s="65" t="str">
        <f>IF(ISNUMBER(MATCH($D97,'[1]Scheduling Worksheet'!$B$1:$B$65536,0)),VLOOKUP($D97,'[1]Scheduling Worksheet'!$B$1:$W$65536,22,FALSE),"")</f>
        <v/>
      </c>
      <c r="F97" s="66" t="str">
        <f>IF(ISNUMBER(MATCH($D97,'[1]Scheduling Worksheet'!$C$1:$C$65536,0)),VLOOKUP($D97,'[1]Scheduling Worksheet'!$C$1:$X$65536,21,FALSE),"")</f>
        <v/>
      </c>
      <c r="G97" s="67" t="str">
        <f>IF(ISNUMBER(MATCH($D97,'[1]Scheduling Worksheet'!$D$1:$D$65536,0)),VLOOKUP($D97,'[1]Scheduling Worksheet'!$D$1:$X$65536,20,FALSE),"")</f>
        <v/>
      </c>
      <c r="H97" s="67" t="str">
        <f>IF(ISNUMBER(MATCH($D97,'[1]Scheduling Worksheet'!$E$1:$E$65536,0)),VLOOKUP($D97,'[1]Scheduling Worksheet'!$E$1:$X$65536,19,FALSE),"")</f>
        <v>9:30-EM</v>
      </c>
      <c r="I97" s="67" t="str">
        <f>IF(ISNUMBER(MATCH($D97,'[1]Scheduling Worksheet'!$F$1:$F$65536,0)),VLOOKUP($D97,'[1]Scheduling Worksheet'!$F$1:$X$65536,19,FALSE),"")</f>
        <v/>
      </c>
      <c r="J97" s="67" t="str">
        <f>IF(ISNUMBER(MATCH($D97,'[1]Scheduling Worksheet'!$G$1:$G$65536,0)),VLOOKUP($D97,'[1]Scheduling Worksheet'!$G$1:$X$65536,17,FALSE),"")</f>
        <v>9:30-EM</v>
      </c>
      <c r="K97" s="67" t="str">
        <f>IF(ISNUMBER(MATCH($D97,'[1]Scheduling Worksheet'!$H$1:$H$65536,0)),VLOOKUP($D97,'[1]Scheduling Worksheet'!$H$1:$X$65536,16,FALSE),"")</f>
        <v/>
      </c>
      <c r="L97" s="67" t="str">
        <f>IF(ISNUMBER(MATCH($D97,'[1]Scheduling Worksheet'!$I$1:$I$65536,0)),VLOOKUP($D97,'[1]Scheduling Worksheet'!$I$1:$X$65536,15,FALSE),"")</f>
        <v/>
      </c>
      <c r="M97" s="67" t="str">
        <f>IF(ISNUMBER(MATCH($D97,'[1]Scheduling Worksheet'!$J$1:$J$65536,0)),VLOOKUP($D97,'[1]Scheduling Worksheet'!$J$1:$X$65536,14,FALSE),"")</f>
        <v>9:30-EM</v>
      </c>
      <c r="N97" s="69" t="str">
        <f>IF(ISNUMBER(MATCH($D97,'[1]Scheduling Worksheet'!$K$1:$K$65536,0)),VLOOKUP($D97,'[1]Scheduling Worksheet'!$K$1:$X$65536,13,FALSE),"")</f>
        <v/>
      </c>
      <c r="O97" s="36"/>
      <c r="P97"/>
      <c r="Q97"/>
      <c r="R97" s="66" t="str">
        <f>IF(ISNUMBER(MATCH($D97,'[1]Scheduling Worksheet'!L$1:L$65536,0)),VLOOKUP($D97,'[1]Scheduling Worksheet'!$L$1:$X$65536,13,FALSE),"")</f>
        <v/>
      </c>
      <c r="S97" s="66" t="str">
        <f>IF(ISNUMBER(MATCH($D97,'[1]Scheduling Worksheet'!$M$1:$M$65536,0)),VLOOKUP($D97,'[1]Scheduling Worksheet'!$M$1:$X$65536,12,FALSE),"")</f>
        <v/>
      </c>
      <c r="T97" s="67" t="str">
        <f>IF(ISNUMBER(MATCH($D97,'[1]Scheduling Worksheet'!$N$1:$N$65536,0)),VLOOKUP($D97,'[1]Scheduling Worksheet'!$N$1:$X$65536,11,FALSE),"")</f>
        <v/>
      </c>
      <c r="U97" s="67" t="str">
        <f>IF(ISNUMBER(MATCH($D97,'[1]Scheduling Worksheet'!$O$1:$O$65536,0)),VLOOKUP($D97,'[1]Scheduling Worksheet'!$O$1:$X$65536,10,FALSE),"")</f>
        <v>9:30-EM</v>
      </c>
      <c r="V97" s="67" t="str">
        <f>IF(ISNUMBER(MATCH($D97,'[1]Scheduling Worksheet'!$P$1:$P$65536,0)),VLOOKUP($D97,'[1]Scheduling Worksheet'!$P$1:$X$65536,9,FALSE),"")</f>
        <v/>
      </c>
      <c r="W97" s="67" t="str">
        <f>IF(ISNUMBER(MATCH($D97,'[1]Scheduling Worksheet'!$Q$1:$Q$65536,0)),VLOOKUP($D97,'[1]Scheduling Worksheet'!$Q$1:$X$65536,8,FALSE),"")</f>
        <v>9:30-EM</v>
      </c>
      <c r="X97" s="67" t="str">
        <f>IF(ISNUMBER(MATCH($D97,'[1]Scheduling Worksheet'!$R$1:$R$65536,0)),VLOOKUP($D97,'[1]Scheduling Worksheet'!$R$1:$X$65536,7,FALSE),"")</f>
        <v/>
      </c>
      <c r="Y97" s="68" t="str">
        <f>IF(ISNUMBER(MATCH($D97,'[1]Scheduling Worksheet'!$S$1:$S$65536,0)),VLOOKUP($D97,'[1]Scheduling Worksheet'!$S$1:$X$65536,6,FALSE),"")</f>
        <v>9:30-EM</v>
      </c>
      <c r="Z97" s="68" t="str">
        <f>IF(ISNUMBER(MATCH($D97,'[1]Scheduling Worksheet'!$T$1:$T$65536,0)),VLOOKUP($D97,'[1]Scheduling Worksheet'!$T$1:$X$65536,5,FALSE),"")</f>
        <v/>
      </c>
      <c r="AA97" s="31"/>
      <c r="AB97" s="6">
        <f t="shared" si="21"/>
        <v>6</v>
      </c>
      <c r="AC97" s="6">
        <f t="shared" si="22"/>
        <v>6</v>
      </c>
      <c r="AD97" s="35">
        <f t="shared" si="23"/>
        <v>0</v>
      </c>
      <c r="AE97" s="25">
        <f>VLOOKUP($D97,[2]EM!$D$1:$O$65540,5,FALSE)</f>
        <v>0</v>
      </c>
      <c r="AF97" s="25">
        <f>_xlfn.XLOOKUP(D97,[2]EM!$D:$D,[2]EM!$AK:$AK,"")</f>
        <v>0</v>
      </c>
      <c r="AG97" s="25">
        <f>_xlfn.XLOOKUP(D97,[2]EM!$D:$D,[2]EM!$AN:$AN,"")</f>
        <v>0</v>
      </c>
      <c r="AH97" s="4" t="str">
        <f>VLOOKUP($D97,[2]EM!$D$1:$O$65540,12,FALSE)</f>
        <v>cmms6886@gmail.com</v>
      </c>
      <c r="AI97" s="3"/>
      <c r="AJ97" s="3" t="str">
        <f>_xlfn.XLOOKUP(D97,'[2]EIM check'!$A:$A,'[2]EIM check'!$C:$C,"no info")</f>
        <v>Expires 2028/02</v>
      </c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DR97" s="10"/>
      <c r="DS97" s="10"/>
      <c r="DT97" s="10"/>
      <c r="DU97" s="10"/>
      <c r="DV97" s="10"/>
    </row>
    <row r="98" spans="1:126" s="5" customFormat="1" ht="20.25" customHeight="1" x14ac:dyDescent="0.2">
      <c r="A98" s="41">
        <f>_xlfn.XLOOKUP(D98,[2]EM!$D:$D,[2]EM!$F:$F,"")</f>
        <v>0</v>
      </c>
      <c r="B98" s="89" t="str">
        <f>VLOOKUP($D98,[2]EM!$D$1:$P$65540,13,FALSE)</f>
        <v>512-944-2255</v>
      </c>
      <c r="C98" s="54" t="str">
        <f>_xlfn.XLOOKUP(D98&amp;"*",[2]EM!$D:$D,[2]EM!$E:$E,"",2)</f>
        <v>9:30,</v>
      </c>
      <c r="D98" s="53" t="s">
        <v>137</v>
      </c>
      <c r="E98" s="65" t="str">
        <f>IF(ISNUMBER(MATCH($D98,'[1]Scheduling Worksheet'!$B$1:$B$65536,0)),VLOOKUP($D98,'[1]Scheduling Worksheet'!$B$1:$W$65536,22,FALSE),"")</f>
        <v/>
      </c>
      <c r="F98" s="66" t="str">
        <f>IF(ISNUMBER(MATCH($D98,'[1]Scheduling Worksheet'!$C$1:$C$65536,0)),VLOOKUP($D98,'[1]Scheduling Worksheet'!$C$1:$X$65536,21,FALSE),"")</f>
        <v/>
      </c>
      <c r="G98" s="67" t="str">
        <f>IF(ISNUMBER(MATCH($D98,'[1]Scheduling Worksheet'!$D$1:$D$65536,0)),VLOOKUP($D98,'[1]Scheduling Worksheet'!$D$1:$X$65536,20,FALSE),"")</f>
        <v/>
      </c>
      <c r="H98" s="67" t="str">
        <f>IF(ISNUMBER(MATCH($D98,'[1]Scheduling Worksheet'!$E$1:$E$65536,0)),VLOOKUP($D98,'[1]Scheduling Worksheet'!$E$1:$X$65536,19,FALSE),"")</f>
        <v>9:30-EM</v>
      </c>
      <c r="I98" s="67" t="str">
        <f>IF(ISNUMBER(MATCH($D98,'[1]Scheduling Worksheet'!$F$1:$F$65536,0)),VLOOKUP($D98,'[1]Scheduling Worksheet'!$F$1:$X$65536,19,FALSE),"")</f>
        <v/>
      </c>
      <c r="J98" s="67" t="str">
        <f>IF(ISNUMBER(MATCH($D98,'[1]Scheduling Worksheet'!$G$1:$G$65536,0)),VLOOKUP($D98,'[1]Scheduling Worksheet'!$G$1:$X$65536,17,FALSE),"")</f>
        <v>9:30-Lector</v>
      </c>
      <c r="K98" s="67" t="str">
        <f>IF(ISNUMBER(MATCH($D98,'[1]Scheduling Worksheet'!$H$1:$H$65536,0)),VLOOKUP($D98,'[1]Scheduling Worksheet'!$H$1:$X$65536,16,FALSE),"")</f>
        <v/>
      </c>
      <c r="L98" s="67" t="str">
        <f>IF(ISNUMBER(MATCH($D98,'[1]Scheduling Worksheet'!$I$1:$I$65536,0)),VLOOKUP($D98,'[1]Scheduling Worksheet'!$I$1:$X$65536,15,FALSE),"")</f>
        <v/>
      </c>
      <c r="M98" s="67" t="str">
        <f>IF(ISNUMBER(MATCH($D98,'[1]Scheduling Worksheet'!$J$1:$J$65536,0)),VLOOKUP($D98,'[1]Scheduling Worksheet'!$J$1:$X$65536,14,FALSE),"")</f>
        <v>9:30-EM</v>
      </c>
      <c r="N98" s="68" t="str">
        <f>IF(ISNUMBER(MATCH($D98,'[1]Scheduling Worksheet'!$K$1:$K$65536,0)),VLOOKUP($D98,'[1]Scheduling Worksheet'!$K$1:$X$65536,13,FALSE),"")</f>
        <v/>
      </c>
      <c r="O98" s="36"/>
      <c r="P98"/>
      <c r="Q98"/>
      <c r="R98" s="66" t="str">
        <f>IF(ISNUMBER(MATCH($D98,'[1]Scheduling Worksheet'!L$1:L$65536,0)),VLOOKUP($D98,'[1]Scheduling Worksheet'!$L$1:$X$65536,13,FALSE),"")</f>
        <v/>
      </c>
      <c r="S98" s="66" t="str">
        <f>IF(ISNUMBER(MATCH($D98,'[1]Scheduling Worksheet'!$M$1:$M$65536,0)),VLOOKUP($D98,'[1]Scheduling Worksheet'!$M$1:$X$65536,12,FALSE),"")</f>
        <v/>
      </c>
      <c r="T98" s="67" t="str">
        <f>IF(ISNUMBER(MATCH($D98,'[1]Scheduling Worksheet'!$N$1:$N$65536,0)),VLOOKUP($D98,'[1]Scheduling Worksheet'!$N$1:$X$65536,11,FALSE),"")</f>
        <v/>
      </c>
      <c r="U98" s="67" t="str">
        <f>IF(ISNUMBER(MATCH($D98,'[1]Scheduling Worksheet'!$O$1:$O$65536,0)),VLOOKUP($D98,'[1]Scheduling Worksheet'!$O$1:$X$65536,10,FALSE),"")</f>
        <v>9:30-Lector</v>
      </c>
      <c r="V98" s="67" t="str">
        <f>IF(ISNUMBER(MATCH($D98,'[1]Scheduling Worksheet'!$P$1:$P$65536,0)),VLOOKUP($D98,'[1]Scheduling Worksheet'!$P$1:$X$65536,9,FALSE),"")</f>
        <v/>
      </c>
      <c r="W98" s="67" t="str">
        <f>IF(ISNUMBER(MATCH($D98,'[1]Scheduling Worksheet'!$Q$1:$Q$65536,0)),VLOOKUP($D98,'[1]Scheduling Worksheet'!$Q$1:$X$65536,8,FALSE),"")</f>
        <v>9:30-EM</v>
      </c>
      <c r="X98" s="67" t="str">
        <f>IF(ISNUMBER(MATCH($D98,'[1]Scheduling Worksheet'!$R$1:$R$65536,0)),VLOOKUP($D98,'[1]Scheduling Worksheet'!$R$1:$X$65536,7,FALSE),"")</f>
        <v/>
      </c>
      <c r="Y98" s="68" t="str">
        <f>IF(ISNUMBER(MATCH($D98,'[1]Scheduling Worksheet'!$S$1:$S$65536,0)),VLOOKUP($D98,'[1]Scheduling Worksheet'!$S$1:$X$65536,6,FALSE),"")</f>
        <v/>
      </c>
      <c r="Z98" s="68" t="str">
        <f>IF(ISNUMBER(MATCH($D98,'[1]Scheduling Worksheet'!$T$1:$T$65536,0)),VLOOKUP($D98,'[1]Scheduling Worksheet'!$T$1:$X$65536,5,FALSE),"")</f>
        <v/>
      </c>
      <c r="AA98" s="30"/>
      <c r="AB98" s="6">
        <f t="shared" si="21"/>
        <v>3</v>
      </c>
      <c r="AC98" s="6">
        <f t="shared" si="22"/>
        <v>5</v>
      </c>
      <c r="AD98" s="35">
        <f t="shared" si="23"/>
        <v>2</v>
      </c>
      <c r="AE98" s="25" t="str">
        <f>VLOOKUP($D98,[2]EM!$D$1:$O$65540,5,FALSE)</f>
        <v>LEC</v>
      </c>
      <c r="AF98" s="25">
        <f>_xlfn.XLOOKUP(D98,[2]EM!$D:$D,[2]EM!$AK:$AK,"")</f>
        <v>0</v>
      </c>
      <c r="AG98" s="25">
        <f>_xlfn.XLOOKUP(D98,[2]EM!$D:$D,[2]EM!$AN:$AN,"")</f>
        <v>0</v>
      </c>
      <c r="AH98" s="4" t="str">
        <f>VLOOKUP($D98,[2]EM!$D$1:$O$65540,12,FALSE)</f>
        <v>allowat.s@gmail.com</v>
      </c>
      <c r="AI98" s="3"/>
      <c r="AJ98" s="3" t="str">
        <f>_xlfn.XLOOKUP(D98,'[2]EIM check'!$A:$A,'[2]EIM check'!$C:$C,"no info")</f>
        <v>Expires 2026/10</v>
      </c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S98" s="3"/>
      <c r="DT98" s="3"/>
      <c r="DU98" s="3"/>
      <c r="DV98" s="3"/>
    </row>
    <row r="99" spans="1:126" s="11" customFormat="1" ht="20.25" customHeight="1" x14ac:dyDescent="0.2">
      <c r="A99" s="41">
        <f>_xlfn.XLOOKUP(D99,[2]EM!$D:$D,[2]EM!$F:$F,"")</f>
        <v>0</v>
      </c>
      <c r="B99" s="89" t="str">
        <f>VLOOKUP($D99,[2]EM!$D$1:$P$65540,13,FALSE)</f>
        <v>737-262-0997</v>
      </c>
      <c r="C99" s="54" t="str">
        <f>_xlfn.XLOOKUP(D99&amp;"*",[2]EM!$D:$D,[2]EM!$E:$E,"",2)</f>
        <v>9:30, 11:15, any</v>
      </c>
      <c r="D99" s="60" t="s">
        <v>148</v>
      </c>
      <c r="E99" s="65" t="str">
        <f>IF(ISNUMBER(MATCH($D99,'[1]Scheduling Worksheet'!$B$1:$B$65536,0)),VLOOKUP($D99,'[1]Scheduling Worksheet'!$B$1:$W$65536,22,FALSE),"")</f>
        <v/>
      </c>
      <c r="F99" s="67" t="str">
        <f>IF(ISNUMBER(MATCH($D99,'[1]Scheduling Worksheet'!$C$1:$C$65536,0)),VLOOKUP($D99,'[1]Scheduling Worksheet'!$C$1:$X$65536,21,FALSE),"")</f>
        <v/>
      </c>
      <c r="G99" s="67" t="str">
        <f>IF(ISNUMBER(MATCH($D99,'[1]Scheduling Worksheet'!$D$1:$D$65536,0)),VLOOKUP($D99,'[1]Scheduling Worksheet'!$D$1:$X$65536,20,FALSE),"")</f>
        <v>9:30-EM</v>
      </c>
      <c r="H99" s="67" t="str">
        <f>IF(ISNUMBER(MATCH($D99,'[1]Scheduling Worksheet'!$E$1:$E$65536,0)),VLOOKUP($D99,'[1]Scheduling Worksheet'!$E$1:$X$65536,19,FALSE),"")</f>
        <v/>
      </c>
      <c r="I99" s="67" t="str">
        <f>IF(ISNUMBER(MATCH($D99,'[1]Scheduling Worksheet'!$F$1:$F$65536,0)),VLOOKUP($D99,'[1]Scheduling Worksheet'!$F$1:$X$65536,19,FALSE),"")</f>
        <v>9:30-EM</v>
      </c>
      <c r="J99" s="66" t="str">
        <f>IF(ISNUMBER(MATCH($D99,'[1]Scheduling Worksheet'!$G$1:$G$65536,0)),VLOOKUP($D99,'[1]Scheduling Worksheet'!$G$1:$X$65536,17,FALSE),"")</f>
        <v/>
      </c>
      <c r="K99" s="66" t="str">
        <f>IF(ISNUMBER(MATCH($D99,'[1]Scheduling Worksheet'!$H$1:$H$65536,0)),VLOOKUP($D99,'[1]Scheduling Worksheet'!$H$1:$X$65536,16,FALSE),"")</f>
        <v/>
      </c>
      <c r="L99" s="66" t="str">
        <f>IF(ISNUMBER(MATCH($D99,'[1]Scheduling Worksheet'!$I$1:$I$65536,0)),VLOOKUP($D99,'[1]Scheduling Worksheet'!$I$1:$X$65536,15,FALSE),"")</f>
        <v/>
      </c>
      <c r="M99" s="67" t="str">
        <f>IF(ISNUMBER(MATCH($D99,'[1]Scheduling Worksheet'!$J$1:$J$65536,0)),VLOOKUP($D99,'[1]Scheduling Worksheet'!$J$1:$X$65536,14,FALSE),"")</f>
        <v/>
      </c>
      <c r="N99" s="69" t="str">
        <f>IF(ISNUMBER(MATCH($D99,'[1]Scheduling Worksheet'!$K$1:$K$65536,0)),VLOOKUP($D99,'[1]Scheduling Worksheet'!$K$1:$X$65536,13,FALSE),"")</f>
        <v>9:30-EM</v>
      </c>
      <c r="O99" s="36"/>
      <c r="P99"/>
      <c r="Q99"/>
      <c r="R99" s="67" t="str">
        <f>IF(ISNUMBER(MATCH($D99,'[1]Scheduling Worksheet'!L$1:L$65536,0)),VLOOKUP($D99,'[1]Scheduling Worksheet'!$L$1:$X$65536,13,FALSE),"")</f>
        <v/>
      </c>
      <c r="S99" s="67" t="str">
        <f>IF(ISNUMBER(MATCH($D99,'[1]Scheduling Worksheet'!$M$1:$M$65536,0)),VLOOKUP($D99,'[1]Scheduling Worksheet'!$M$1:$X$65536,12,FALSE),"")</f>
        <v/>
      </c>
      <c r="T99" s="67" t="str">
        <f>IF(ISNUMBER(MATCH($D99,'[1]Scheduling Worksheet'!$N$1:$N$65536,0)),VLOOKUP($D99,'[1]Scheduling Worksheet'!$N$1:$X$65536,11,FALSE),"")</f>
        <v>9:30-EM</v>
      </c>
      <c r="U99" s="67" t="str">
        <f>IF(ISNUMBER(MATCH($D99,'[1]Scheduling Worksheet'!$O$1:$O$65536,0)),VLOOKUP($D99,'[1]Scheduling Worksheet'!$O$1:$X$65536,10,FALSE),"")</f>
        <v/>
      </c>
      <c r="V99" s="67" t="str">
        <f>IF(ISNUMBER(MATCH($D99,'[1]Scheduling Worksheet'!$P$1:$P$65536,0)),VLOOKUP($D99,'[1]Scheduling Worksheet'!$P$1:$X$65536,9,FALSE),"")</f>
        <v/>
      </c>
      <c r="W99" s="67" t="str">
        <f>IF(ISNUMBER(MATCH($D99,'[1]Scheduling Worksheet'!$Q$1:$Q$65536,0)),VLOOKUP($D99,'[1]Scheduling Worksheet'!$Q$1:$X$65536,8,FALSE),"")</f>
        <v>9:30-EM</v>
      </c>
      <c r="X99" s="67" t="str">
        <f>IF(ISNUMBER(MATCH($D99,'[1]Scheduling Worksheet'!$R$1:$R$65536,0)),VLOOKUP($D99,'[1]Scheduling Worksheet'!$R$1:$X$65536,7,FALSE),"")</f>
        <v/>
      </c>
      <c r="Y99" s="68" t="str">
        <f>IF(ISNUMBER(MATCH($D99,'[1]Scheduling Worksheet'!$S$1:$S$65536,0)),VLOOKUP($D99,'[1]Scheduling Worksheet'!$S$1:$X$65536,6,FALSE),"")</f>
        <v>9:30-EM</v>
      </c>
      <c r="Z99" s="68" t="str">
        <f>IF(ISNUMBER(MATCH($D99,'[1]Scheduling Worksheet'!$T$1:$T$65536,0)),VLOOKUP($D99,'[1]Scheduling Worksheet'!$T$1:$X$65536,5,FALSE),"")</f>
        <v/>
      </c>
      <c r="AA99" s="31"/>
      <c r="AB99" s="6">
        <f t="shared" si="21"/>
        <v>6</v>
      </c>
      <c r="AC99" s="6">
        <f t="shared" si="22"/>
        <v>6</v>
      </c>
      <c r="AD99" s="35">
        <f t="shared" si="23"/>
        <v>0</v>
      </c>
      <c r="AE99" s="25">
        <f>VLOOKUP($D99,[2]EM!$D$1:$O$65540,5,FALSE)</f>
        <v>0</v>
      </c>
      <c r="AF99" s="25" t="str">
        <f>_xlfn.XLOOKUP(D99,[2]EM!$D:$D,[2]EM!$AK:$AK,"")</f>
        <v>Schedule separate from husband, Kevin</v>
      </c>
      <c r="AG99" s="25">
        <f>_xlfn.XLOOKUP(D99,[2]EM!$D:$D,[2]EM!$AN:$AN,"")</f>
        <v>0</v>
      </c>
      <c r="AH99" s="4" t="str">
        <f>VLOOKUP($D99,[2]EM!$D$1:$O$65540,12,FALSE)</f>
        <v>maarys@icloud.com</v>
      </c>
      <c r="AI99" s="3"/>
      <c r="AJ99" s="3" t="str">
        <f>_xlfn.XLOOKUP(D99,'[2]EIM check'!$A:$A,'[2]EIM check'!$C:$C,"no info")</f>
        <v>no info</v>
      </c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DR99" s="10"/>
      <c r="DS99" s="10"/>
      <c r="DT99" s="10"/>
      <c r="DU99" s="10"/>
      <c r="DV99" s="10"/>
    </row>
    <row r="100" spans="1:126" s="11" customFormat="1" ht="20.25" customHeight="1" x14ac:dyDescent="0.2">
      <c r="A100" s="41">
        <f>_xlfn.XLOOKUP(D100,[2]EM!$D:$D,[2]EM!$F:$F,"")</f>
        <v>0</v>
      </c>
      <c r="B100" s="89" t="str">
        <f>VLOOKUP($D100,[2]EM!$D$1:$P$65540,13,FALSE)</f>
        <v>614-563-5868</v>
      </c>
      <c r="C100" s="54" t="str">
        <f>_xlfn.XLOOKUP(D100&amp;"*",[2]EM!$D:$D,[2]EM!$E:$E,"",2)</f>
        <v>9:30, 7:30,</v>
      </c>
      <c r="D100" s="60" t="s">
        <v>163</v>
      </c>
      <c r="E100" s="65" t="str">
        <f>IF(ISNUMBER(MATCH($D100,'[1]Scheduling Worksheet'!$B$1:$B$65536,0)),VLOOKUP($D100,'[1]Scheduling Worksheet'!$B$1:$W$65536,22,FALSE),"")</f>
        <v/>
      </c>
      <c r="F100" s="67" t="str">
        <f>IF(ISNUMBER(MATCH($D100,'[1]Scheduling Worksheet'!$C$1:$C$65536,0)),VLOOKUP($D100,'[1]Scheduling Worksheet'!$C$1:$X$65536,21,FALSE),"")</f>
        <v/>
      </c>
      <c r="G100" s="67" t="str">
        <f>IF(ISNUMBER(MATCH($D100,'[1]Scheduling Worksheet'!$D$1:$D$65536,0)),VLOOKUP($D100,'[1]Scheduling Worksheet'!$D$1:$X$65536,20,FALSE),"")</f>
        <v/>
      </c>
      <c r="H100" s="67" t="str">
        <f>IF(ISNUMBER(MATCH($D100,'[1]Scheduling Worksheet'!$E$1:$E$65536,0)),VLOOKUP($D100,'[1]Scheduling Worksheet'!$E$1:$X$65536,19,FALSE),"")</f>
        <v>9:30-EM</v>
      </c>
      <c r="I100" s="67" t="str">
        <f>IF(ISNUMBER(MATCH($D100,'[1]Scheduling Worksheet'!$F$1:$F$65536,0)),VLOOKUP($D100,'[1]Scheduling Worksheet'!$F$1:$X$65536,19,FALSE),"")</f>
        <v/>
      </c>
      <c r="J100" s="67" t="str">
        <f>IF(ISNUMBER(MATCH($D100,'[1]Scheduling Worksheet'!$G$1:$G$65536,0)),VLOOKUP($D100,'[1]Scheduling Worksheet'!$G$1:$X$65536,17,FALSE),"")</f>
        <v/>
      </c>
      <c r="K100" s="67" t="str">
        <f>IF(ISNUMBER(MATCH($D100,'[1]Scheduling Worksheet'!$H$1:$H$65536,0)),VLOOKUP($D100,'[1]Scheduling Worksheet'!$H$1:$X$65536,16,FALSE),"")</f>
        <v>9:30-EM</v>
      </c>
      <c r="L100" s="67" t="str">
        <f>IF(ISNUMBER(MATCH($D100,'[1]Scheduling Worksheet'!$I$1:$I$65536,0)),VLOOKUP($D100,'[1]Scheduling Worksheet'!$I$1:$X$65536,15,FALSE),"")</f>
        <v/>
      </c>
      <c r="M100" s="67" t="str">
        <f>IF(ISNUMBER(MATCH($D100,'[1]Scheduling Worksheet'!$J$1:$J$65536,0)),VLOOKUP($D100,'[1]Scheduling Worksheet'!$J$1:$X$65536,14,FALSE),"")</f>
        <v/>
      </c>
      <c r="N100" s="69" t="str">
        <f>IF(ISNUMBER(MATCH($D100,'[1]Scheduling Worksheet'!$K$1:$K$65536,0)),VLOOKUP($D100,'[1]Scheduling Worksheet'!$K$1:$X$65536,13,FALSE),"")</f>
        <v>9:30-EM</v>
      </c>
      <c r="O100" s="36"/>
      <c r="P100"/>
      <c r="Q100"/>
      <c r="R100" s="67" t="str">
        <f>IF(ISNUMBER(MATCH($D100,'[1]Scheduling Worksheet'!L$1:L$65536,0)),VLOOKUP($D100,'[1]Scheduling Worksheet'!$L$1:$X$65536,13,FALSE),"")</f>
        <v/>
      </c>
      <c r="S100" s="67" t="str">
        <f>IF(ISNUMBER(MATCH($D100,'[1]Scheduling Worksheet'!$M$1:$M$65536,0)),VLOOKUP($D100,'[1]Scheduling Worksheet'!$M$1:$X$65536,12,FALSE),"")</f>
        <v>7:30-EM</v>
      </c>
      <c r="T100" s="67" t="str">
        <f>IF(ISNUMBER(MATCH($D100,'[1]Scheduling Worksheet'!$N$1:$N$65536,0)),VLOOKUP($D100,'[1]Scheduling Worksheet'!$N$1:$X$65536,11,FALSE),"")</f>
        <v/>
      </c>
      <c r="U100" s="67" t="str">
        <f>IF(ISNUMBER(MATCH($D100,'[1]Scheduling Worksheet'!$O$1:$O$65536,0)),VLOOKUP($D100,'[1]Scheduling Worksheet'!$O$1:$X$65536,10,FALSE),"")</f>
        <v>9:30-EM</v>
      </c>
      <c r="V100" s="67" t="str">
        <f>IF(ISNUMBER(MATCH($D100,'[1]Scheduling Worksheet'!$P$1:$P$65536,0)),VLOOKUP($D100,'[1]Scheduling Worksheet'!$P$1:$X$65536,9,FALSE),"")</f>
        <v/>
      </c>
      <c r="W100" s="67" t="str">
        <f>IF(ISNUMBER(MATCH($D100,'[1]Scheduling Worksheet'!$Q$1:$Q$65536,0)),VLOOKUP($D100,'[1]Scheduling Worksheet'!$Q$1:$X$65536,8,FALSE),"")</f>
        <v/>
      </c>
      <c r="X100" s="67" t="str">
        <f>IF(ISNUMBER(MATCH($D100,'[1]Scheduling Worksheet'!$R$1:$R$65536,0)),VLOOKUP($D100,'[1]Scheduling Worksheet'!$R$1:$X$65536,7,FALSE),"")</f>
        <v>7:30-EM</v>
      </c>
      <c r="Y100" s="68" t="str">
        <f>IF(ISNUMBER(MATCH($D100,'[1]Scheduling Worksheet'!$S$1:$S$65536,0)),VLOOKUP($D100,'[1]Scheduling Worksheet'!$S$1:$X$65536,6,FALSE),"")</f>
        <v/>
      </c>
      <c r="Z100" s="68" t="str">
        <f>IF(ISNUMBER(MATCH($D100,'[1]Scheduling Worksheet'!$T$1:$T$65536,0)),VLOOKUP($D100,'[1]Scheduling Worksheet'!$T$1:$X$65536,5,FALSE),"")</f>
        <v>9:30-EM</v>
      </c>
      <c r="AA100" s="31"/>
      <c r="AB100" s="6">
        <f t="shared" si="21"/>
        <v>7</v>
      </c>
      <c r="AC100" s="6">
        <f t="shared" si="22"/>
        <v>7</v>
      </c>
      <c r="AD100" s="35">
        <f t="shared" si="23"/>
        <v>0</v>
      </c>
      <c r="AE100" s="25">
        <f>VLOOKUP($D100,[2]EM!$D$1:$O$65540,5,FALSE)</f>
        <v>0</v>
      </c>
      <c r="AF100" s="25">
        <f>_xlfn.XLOOKUP(D100,[2]EM!$D:$D,[2]EM!$AK:$AK,"")</f>
        <v>0</v>
      </c>
      <c r="AG100" s="25">
        <f>_xlfn.XLOOKUP(D100,[2]EM!$D:$D,[2]EM!$AN:$AN,"")</f>
        <v>0</v>
      </c>
      <c r="AH100" s="4" t="str">
        <f>VLOOKUP($D100,[2]EM!$D$1:$O$65540,12,FALSE)</f>
        <v>aidanimays@gmail.com</v>
      </c>
      <c r="AI100" s="3"/>
      <c r="AJ100" s="276" t="str">
        <f>_xlfn.XLOOKUP(D100,'[2]EIM check'!$A:$A,'[2]EIM check'!$C:$C,"no info")</f>
        <v>Expected 2025/06/28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DR100" s="10"/>
    </row>
    <row r="101" spans="1:126" s="11" customFormat="1" ht="20.25" customHeight="1" x14ac:dyDescent="0.2">
      <c r="A101" s="41">
        <f>_xlfn.XLOOKUP(D101,[2]EM!$D:$D,[2]EM!$F:$F,"")</f>
        <v>0</v>
      </c>
      <c r="B101" s="89" t="str">
        <f>VLOOKUP($D101,[2]EM!$D$1:$P$65540,13,FALSE)</f>
        <v>512-736-9189</v>
      </c>
      <c r="C101" s="54" t="str">
        <f>_xlfn.XLOOKUP(D101&amp;"*",[2]EM!$D:$D,[2]EM!$E:$E,"",2)</f>
        <v>9:30,</v>
      </c>
      <c r="D101" s="53" t="s">
        <v>48</v>
      </c>
      <c r="E101" s="65" t="str">
        <f>IF(ISNUMBER(MATCH($D101,'[1]Scheduling Worksheet'!$B$1:$B$65536,0)),VLOOKUP($D101,'[1]Scheduling Worksheet'!$B$1:$W$65536,22,FALSE),"")</f>
        <v/>
      </c>
      <c r="F101" s="67" t="str">
        <f>IF(ISNUMBER(MATCH($D101,'[1]Scheduling Worksheet'!$C$1:$C$65536,0)),VLOOKUP($D101,'[1]Scheduling Worksheet'!$C$1:$X$65536,21,FALSE),"")</f>
        <v/>
      </c>
      <c r="G101" s="67" t="str">
        <f>IF(ISNUMBER(MATCH($D101,'[1]Scheduling Worksheet'!$D$1:$D$65536,0)),VLOOKUP($D101,'[1]Scheduling Worksheet'!$D$1:$X$65536,20,FALSE),"")</f>
        <v>9:30-EM</v>
      </c>
      <c r="H101" s="67" t="str">
        <f>IF(ISNUMBER(MATCH($D101,'[1]Scheduling Worksheet'!$E$1:$E$65536,0)),VLOOKUP($D101,'[1]Scheduling Worksheet'!$E$1:$X$65536,19,FALSE),"")</f>
        <v/>
      </c>
      <c r="I101" s="67" t="str">
        <f>IF(ISNUMBER(MATCH($D101,'[1]Scheduling Worksheet'!$F$1:$F$65536,0)),VLOOKUP($D101,'[1]Scheduling Worksheet'!$F$1:$X$65536,19,FALSE),"")</f>
        <v/>
      </c>
      <c r="J101" s="67" t="str">
        <f>IF(ISNUMBER(MATCH($D101,'[1]Scheduling Worksheet'!$G$1:$G$65536,0)),VLOOKUP($D101,'[1]Scheduling Worksheet'!$G$1:$X$65536,17,FALSE),"")</f>
        <v>9:30-EM</v>
      </c>
      <c r="K101" s="66" t="str">
        <f>IF(ISNUMBER(MATCH($D101,'[1]Scheduling Worksheet'!$H$1:$H$65536,0)),VLOOKUP($D101,'[1]Scheduling Worksheet'!$H$1:$X$65536,16,FALSE),"")</f>
        <v/>
      </c>
      <c r="L101" s="67" t="str">
        <f>IF(ISNUMBER(MATCH($D101,'[1]Scheduling Worksheet'!$I$1:$I$65536,0)),VLOOKUP($D101,'[1]Scheduling Worksheet'!$I$1:$X$65536,15,FALSE),"")</f>
        <v/>
      </c>
      <c r="M101" s="67" t="str">
        <f>IF(ISNUMBER(MATCH($D101,'[1]Scheduling Worksheet'!$J$1:$J$65536,0)),VLOOKUP($D101,'[1]Scheduling Worksheet'!$J$1:$X$65536,14,FALSE),"")</f>
        <v>9:30-EM</v>
      </c>
      <c r="N101" s="69" t="str">
        <f>IF(ISNUMBER(MATCH($D101,'[1]Scheduling Worksheet'!$K$1:$K$65536,0)),VLOOKUP($D101,'[1]Scheduling Worksheet'!$K$1:$X$65536,13,FALSE),"")</f>
        <v/>
      </c>
      <c r="O101" s="36"/>
      <c r="P101"/>
      <c r="Q101"/>
      <c r="R101" s="67" t="str">
        <f>IF(ISNUMBER(MATCH($D101,'[1]Scheduling Worksheet'!L$1:L$65536,0)),VLOOKUP($D101,'[1]Scheduling Worksheet'!$L$1:$X$65536,13,FALSE),"")</f>
        <v>9:30-EM</v>
      </c>
      <c r="S101" s="67" t="str">
        <f>IF(ISNUMBER(MATCH($D101,'[1]Scheduling Worksheet'!$M$1:$M$65536,0)),VLOOKUP($D101,'[1]Scheduling Worksheet'!$M$1:$X$65536,12,FALSE),"")</f>
        <v/>
      </c>
      <c r="T101" s="67" t="str">
        <f>IF(ISNUMBER(MATCH($D101,'[1]Scheduling Worksheet'!$N$1:$N$65536,0)),VLOOKUP($D101,'[1]Scheduling Worksheet'!$N$1:$X$65536,11,FALSE),"")</f>
        <v>9:30-Lector</v>
      </c>
      <c r="U101" s="67" t="str">
        <f>IF(ISNUMBER(MATCH($D101,'[1]Scheduling Worksheet'!$O$1:$O$65536,0)),VLOOKUP($D101,'[1]Scheduling Worksheet'!$O$1:$X$65536,10,FALSE),"")</f>
        <v/>
      </c>
      <c r="V101" s="67" t="str">
        <f>IF(ISNUMBER(MATCH($D101,'[1]Scheduling Worksheet'!$P$1:$P$65536,0)),VLOOKUP($D101,'[1]Scheduling Worksheet'!$P$1:$X$65536,9,FALSE),"")</f>
        <v/>
      </c>
      <c r="W101" s="67" t="str">
        <f>IF(ISNUMBER(MATCH($D101,'[1]Scheduling Worksheet'!$Q$1:$Q$65536,0)),VLOOKUP($D101,'[1]Scheduling Worksheet'!$Q$1:$X$65536,8,FALSE),"")</f>
        <v>9:30-EM</v>
      </c>
      <c r="X101" s="67" t="str">
        <f>IF(ISNUMBER(MATCH($D101,'[1]Scheduling Worksheet'!$R$1:$R$65536,0)),VLOOKUP($D101,'[1]Scheduling Worksheet'!$R$1:$X$65536,7,FALSE),"")</f>
        <v/>
      </c>
      <c r="Y101" s="68" t="str">
        <f>IF(ISNUMBER(MATCH($D101,'[1]Scheduling Worksheet'!$S$1:$S$65536,0)),VLOOKUP($D101,'[1]Scheduling Worksheet'!$S$1:$X$65536,6,FALSE),"")</f>
        <v/>
      </c>
      <c r="Z101" s="68" t="str">
        <f>IF(ISNUMBER(MATCH($D101,'[1]Scheduling Worksheet'!$T$1:$T$65536,0)),VLOOKUP($D101,'[1]Scheduling Worksheet'!$T$1:$X$65536,5,FALSE),"")</f>
        <v>9:30-Lector</v>
      </c>
      <c r="AA101" s="31"/>
      <c r="AB101" s="6">
        <f t="shared" si="21"/>
        <v>5</v>
      </c>
      <c r="AC101" s="6">
        <f t="shared" si="22"/>
        <v>7</v>
      </c>
      <c r="AD101" s="35">
        <f t="shared" si="23"/>
        <v>2</v>
      </c>
      <c r="AE101" s="25" t="str">
        <f>VLOOKUP($D101,[2]EM!$D$1:$O$65540,5,FALSE)</f>
        <v>LEC SAC</v>
      </c>
      <c r="AF101" s="25" t="str">
        <f>_xlfn.XLOOKUP(D101,[2]EM!$D:$D,[2]EM!$AK:$AK,"")</f>
        <v>1 with wife Benilde  on schedule</v>
      </c>
      <c r="AG101" s="25">
        <f>_xlfn.XLOOKUP(D101,[2]EM!$D:$D,[2]EM!$AN:$AN,"")</f>
        <v>0</v>
      </c>
      <c r="AH101" s="4" t="str">
        <f>VLOOKUP($D101,[2]EM!$D$1:$O$65540,12,FALSE)</f>
        <v>jim-cartwright@sbcglobal.net</v>
      </c>
      <c r="AI101" s="3"/>
      <c r="AJ101" s="3" t="str">
        <f>_xlfn.XLOOKUP(D101,'[2]EIM check'!$A:$A,'[2]EIM check'!$C:$C,"no info")</f>
        <v>Expires 2027/07</v>
      </c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DR101" s="10"/>
      <c r="DS101" s="10"/>
      <c r="DT101" s="10"/>
      <c r="DU101" s="10"/>
      <c r="DV101" s="10"/>
    </row>
    <row r="102" spans="1:126" s="8" customFormat="1" ht="20.25" customHeight="1" x14ac:dyDescent="0.2">
      <c r="A102" s="41">
        <f>_xlfn.XLOOKUP(D102,[2]EM!$D:$D,[2]EM!$F:$F,"")</f>
        <v>0</v>
      </c>
      <c r="B102" s="89" t="str">
        <f>VLOOKUP($D102,[2]EM!$D$1:$P$65540,13,FALSE)</f>
        <v>720-989-8573</v>
      </c>
      <c r="C102" s="54" t="str">
        <f>_xlfn.XLOOKUP(D102&amp;"*",[2]EM!$D:$D,[2]EM!$E:$E,"",2)</f>
        <v>9:30,</v>
      </c>
      <c r="D102" s="53" t="s">
        <v>177</v>
      </c>
      <c r="E102" s="65" t="str">
        <f>IF(ISNUMBER(MATCH($D102,'[1]Scheduling Worksheet'!$B$1:$B$65536,0)),VLOOKUP($D102,'[1]Scheduling Worksheet'!$B$1:$W$65536,22,FALSE),"")</f>
        <v/>
      </c>
      <c r="F102" s="67" t="str">
        <f>IF(ISNUMBER(MATCH($D102,'[1]Scheduling Worksheet'!$C$1:$C$65536,0)),VLOOKUP($D102,'[1]Scheduling Worksheet'!$C$1:$X$65536,21,FALSE),"")</f>
        <v>9:30-EM</v>
      </c>
      <c r="G102" s="66" t="str">
        <f>IF(ISNUMBER(MATCH($D102,'[1]Scheduling Worksheet'!$D$1:$D$65536,0)),VLOOKUP($D102,'[1]Scheduling Worksheet'!$D$1:$X$65536,20,FALSE),"")</f>
        <v/>
      </c>
      <c r="H102" s="66" t="str">
        <f>IF(ISNUMBER(MATCH($D102,'[1]Scheduling Worksheet'!$E$1:$E$65536,0)),VLOOKUP($D102,'[1]Scheduling Worksheet'!$E$1:$X$65536,19,FALSE),"")</f>
        <v/>
      </c>
      <c r="I102" s="67" t="str">
        <f>IF(ISNUMBER(MATCH($D102,'[1]Scheduling Worksheet'!$F$1:$F$65536,0)),VLOOKUP($D102,'[1]Scheduling Worksheet'!$F$1:$X$65536,19,FALSE),"")</f>
        <v/>
      </c>
      <c r="J102" s="67" t="str">
        <f>IF(ISNUMBER(MATCH($D102,'[1]Scheduling Worksheet'!$G$1:$G$65536,0)),VLOOKUP($D102,'[1]Scheduling Worksheet'!$G$1:$X$65536,17,FALSE),"")</f>
        <v>9:30-EM</v>
      </c>
      <c r="K102" s="67" t="str">
        <f>IF(ISNUMBER(MATCH($D102,'[1]Scheduling Worksheet'!$H$1:$H$65536,0)),VLOOKUP($D102,'[1]Scheduling Worksheet'!$H$1:$X$65536,16,FALSE),"")</f>
        <v/>
      </c>
      <c r="L102" s="67" t="str">
        <f>IF(ISNUMBER(MATCH($D102,'[1]Scheduling Worksheet'!$I$1:$I$65536,0)),VLOOKUP($D102,'[1]Scheduling Worksheet'!$I$1:$X$65536,15,FALSE),"")</f>
        <v>9:30-EM</v>
      </c>
      <c r="M102" s="66" t="str">
        <f>IF(ISNUMBER(MATCH($D102,'[1]Scheduling Worksheet'!$J$1:$J$65536,0)),VLOOKUP($D102,'[1]Scheduling Worksheet'!$J$1:$X$65536,14,FALSE),"")</f>
        <v/>
      </c>
      <c r="N102" s="69" t="str">
        <f>IF(ISNUMBER(MATCH($D102,'[1]Scheduling Worksheet'!$K$1:$K$65536,0)),VLOOKUP($D102,'[1]Scheduling Worksheet'!$K$1:$X$65536,13,FALSE),"")</f>
        <v/>
      </c>
      <c r="O102" s="36"/>
      <c r="P102"/>
      <c r="Q102"/>
      <c r="R102" s="67" t="str">
        <f>IF(ISNUMBER(MATCH($D102,'[1]Scheduling Worksheet'!L$1:L$65536,0)),VLOOKUP($D102,'[1]Scheduling Worksheet'!$L$1:$X$65536,13,FALSE),"")</f>
        <v>9:30-EM</v>
      </c>
      <c r="S102" s="66" t="str">
        <f>IF(ISNUMBER(MATCH($D102,'[1]Scheduling Worksheet'!$M$1:$M$65536,0)),VLOOKUP($D102,'[1]Scheduling Worksheet'!$M$1:$X$65536,12,FALSE),"")</f>
        <v/>
      </c>
      <c r="T102" s="67" t="str">
        <f>IF(ISNUMBER(MATCH($D102,'[1]Scheduling Worksheet'!$N$1:$N$65536,0)),VLOOKUP($D102,'[1]Scheduling Worksheet'!$N$1:$X$65536,11,FALSE),"")</f>
        <v/>
      </c>
      <c r="U102" s="67" t="str">
        <f>IF(ISNUMBER(MATCH($D102,'[1]Scheduling Worksheet'!$O$1:$O$65536,0)),VLOOKUP($D102,'[1]Scheduling Worksheet'!$O$1:$X$65536,10,FALSE),"")</f>
        <v>9:30-EM</v>
      </c>
      <c r="V102" s="67" t="str">
        <f>IF(ISNUMBER(MATCH($D102,'[1]Scheduling Worksheet'!$P$1:$P$65536,0)),VLOOKUP($D102,'[1]Scheduling Worksheet'!$P$1:$X$65536,9,FALSE),"")</f>
        <v/>
      </c>
      <c r="W102" s="67" t="str">
        <f>IF(ISNUMBER(MATCH($D102,'[1]Scheduling Worksheet'!$Q$1:$Q$65536,0)),VLOOKUP($D102,'[1]Scheduling Worksheet'!$Q$1:$X$65536,8,FALSE),"")</f>
        <v/>
      </c>
      <c r="X102" s="67" t="str">
        <f>IF(ISNUMBER(MATCH($D102,'[1]Scheduling Worksheet'!$R$1:$R$65536,0)),VLOOKUP($D102,'[1]Scheduling Worksheet'!$R$1:$X$65536,7,FALSE),"")</f>
        <v>9:30-EM</v>
      </c>
      <c r="Y102" s="68" t="str">
        <f>IF(ISNUMBER(MATCH($D102,'[1]Scheduling Worksheet'!$S$1:$S$65536,0)),VLOOKUP($D102,'[1]Scheduling Worksheet'!$S$1:$X$65536,6,FALSE),"")</f>
        <v/>
      </c>
      <c r="Z102" s="68" t="str">
        <f>IF(ISNUMBER(MATCH($D102,'[1]Scheduling Worksheet'!$T$1:$T$65536,0)),VLOOKUP($D102,'[1]Scheduling Worksheet'!$T$1:$X$65536,5,FALSE),"")</f>
        <v>9:30-EM</v>
      </c>
      <c r="AA102" s="30"/>
      <c r="AB102" s="6">
        <f t="shared" si="21"/>
        <v>7</v>
      </c>
      <c r="AC102" s="6">
        <f t="shared" si="22"/>
        <v>7</v>
      </c>
      <c r="AD102" s="35">
        <f t="shared" si="23"/>
        <v>0</v>
      </c>
      <c r="AE102" s="25">
        <f>VLOOKUP($D102,[2]EM!$D$1:$O$65540,5,FALSE)</f>
        <v>0</v>
      </c>
      <c r="AF102" s="25">
        <f>_xlfn.XLOOKUP(D102,[2]EM!$D:$D,[2]EM!$AK:$AK,"")</f>
        <v>0</v>
      </c>
      <c r="AG102" s="25">
        <f>_xlfn.XLOOKUP(D102,[2]EM!$D:$D,[2]EM!$AN:$AN,"")</f>
        <v>0</v>
      </c>
      <c r="AH102" s="4" t="str">
        <f>VLOOKUP($D102,[2]EM!$D$1:$O$65540,12,FALSE)</f>
        <v>mr_gonzales@msn.com</v>
      </c>
      <c r="AI102" s="3"/>
      <c r="AJ102" s="3" t="str">
        <f>_xlfn.XLOOKUP(D102,'[2]EIM check'!$A:$A,'[2]EIM check'!$C:$C,"no info")</f>
        <v>Expires 2028/05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</row>
    <row r="103" spans="1:126" s="11" customFormat="1" ht="20.25" customHeight="1" x14ac:dyDescent="0.2">
      <c r="A103" s="41">
        <f>_xlfn.XLOOKUP(D103,[2]EM!$D:$D,[2]EM!$F:$F,"")</f>
        <v>0</v>
      </c>
      <c r="B103" s="89" t="str">
        <f>VLOOKUP($D103,[2]EM!$D$1:$P$65540,13,FALSE)</f>
        <v>720-903-0089 </v>
      </c>
      <c r="C103" s="54" t="str">
        <f>_xlfn.XLOOKUP(D103&amp;"*",[2]EM!$D:$D,[2]EM!$E:$E,"",2)</f>
        <v>9:30,</v>
      </c>
      <c r="D103" s="53" t="s">
        <v>178</v>
      </c>
      <c r="E103" s="65" t="str">
        <f>IF(ISNUMBER(MATCH($D103,'[1]Scheduling Worksheet'!$B$1:$B$65536,0)),VLOOKUP($D103,'[1]Scheduling Worksheet'!$B$1:$W$65536,22,FALSE),"")</f>
        <v/>
      </c>
      <c r="F103" s="67" t="str">
        <f>IF(ISNUMBER(MATCH($D103,'[1]Scheduling Worksheet'!$C$1:$C$65536,0)),VLOOKUP($D103,'[1]Scheduling Worksheet'!$C$1:$X$65536,21,FALSE),"")</f>
        <v>9:30-EM</v>
      </c>
      <c r="G103" s="66" t="str">
        <f>IF(ISNUMBER(MATCH($D103,'[1]Scheduling Worksheet'!$D$1:$D$65536,0)),VLOOKUP($D103,'[1]Scheduling Worksheet'!$D$1:$X$65536,20,FALSE),"")</f>
        <v/>
      </c>
      <c r="H103" s="66" t="str">
        <f>IF(ISNUMBER(MATCH($D103,'[1]Scheduling Worksheet'!$E$1:$E$65536,0)),VLOOKUP($D103,'[1]Scheduling Worksheet'!$E$1:$X$65536,19,FALSE),"")</f>
        <v/>
      </c>
      <c r="I103" s="67" t="str">
        <f>IF(ISNUMBER(MATCH($D103,'[1]Scheduling Worksheet'!$F$1:$F$65536,0)),VLOOKUP($D103,'[1]Scheduling Worksheet'!$F$1:$X$65536,19,FALSE),"")</f>
        <v/>
      </c>
      <c r="J103" s="67" t="str">
        <f>IF(ISNUMBER(MATCH($D103,'[1]Scheduling Worksheet'!$G$1:$G$65536,0)),VLOOKUP($D103,'[1]Scheduling Worksheet'!$G$1:$X$65536,17,FALSE),"")</f>
        <v>9:30-EM</v>
      </c>
      <c r="K103" s="67" t="str">
        <f>IF(ISNUMBER(MATCH($D103,'[1]Scheduling Worksheet'!$H$1:$H$65536,0)),VLOOKUP($D103,'[1]Scheduling Worksheet'!$H$1:$X$65536,16,FALSE),"")</f>
        <v/>
      </c>
      <c r="L103" s="67" t="str">
        <f>IF(ISNUMBER(MATCH($D103,'[1]Scheduling Worksheet'!$I$1:$I$65536,0)),VLOOKUP($D103,'[1]Scheduling Worksheet'!$I$1:$X$65536,15,FALSE),"")</f>
        <v>9:30-EM</v>
      </c>
      <c r="M103" s="66" t="str">
        <f>IF(ISNUMBER(MATCH($D103,'[1]Scheduling Worksheet'!$J$1:$J$65536,0)),VLOOKUP($D103,'[1]Scheduling Worksheet'!$J$1:$X$65536,14,FALSE),"")</f>
        <v/>
      </c>
      <c r="N103" s="69" t="str">
        <f>IF(ISNUMBER(MATCH($D103,'[1]Scheduling Worksheet'!$K$1:$K$65536,0)),VLOOKUP($D103,'[1]Scheduling Worksheet'!$K$1:$X$65536,13,FALSE),"")</f>
        <v/>
      </c>
      <c r="O103" s="36"/>
      <c r="P103"/>
      <c r="Q103"/>
      <c r="R103" s="67" t="str">
        <f>IF(ISNUMBER(MATCH($D103,'[1]Scheduling Worksheet'!L$1:L$65536,0)),VLOOKUP($D103,'[1]Scheduling Worksheet'!$L$1:$X$65536,13,FALSE),"")</f>
        <v>9:30-EM</v>
      </c>
      <c r="S103" s="66" t="str">
        <f>IF(ISNUMBER(MATCH($D103,'[1]Scheduling Worksheet'!$M$1:$M$65536,0)),VLOOKUP($D103,'[1]Scheduling Worksheet'!$M$1:$X$65536,12,FALSE),"")</f>
        <v/>
      </c>
      <c r="T103" s="67" t="str">
        <f>IF(ISNUMBER(MATCH($D103,'[1]Scheduling Worksheet'!$N$1:$N$65536,0)),VLOOKUP($D103,'[1]Scheduling Worksheet'!$N$1:$X$65536,11,FALSE),"")</f>
        <v/>
      </c>
      <c r="U103" s="67" t="str">
        <f>IF(ISNUMBER(MATCH($D103,'[1]Scheduling Worksheet'!$O$1:$O$65536,0)),VLOOKUP($D103,'[1]Scheduling Worksheet'!$O$1:$X$65536,10,FALSE),"")</f>
        <v>9:30-EM</v>
      </c>
      <c r="V103" s="67" t="str">
        <f>IF(ISNUMBER(MATCH($D103,'[1]Scheduling Worksheet'!$P$1:$P$65536,0)),VLOOKUP($D103,'[1]Scheduling Worksheet'!$P$1:$X$65536,9,FALSE),"")</f>
        <v/>
      </c>
      <c r="W103" s="67" t="str">
        <f>IF(ISNUMBER(MATCH($D103,'[1]Scheduling Worksheet'!$Q$1:$Q$65536,0)),VLOOKUP($D103,'[1]Scheduling Worksheet'!$Q$1:$X$65536,8,FALSE),"")</f>
        <v/>
      </c>
      <c r="X103" s="67" t="str">
        <f>IF(ISNUMBER(MATCH($D103,'[1]Scheduling Worksheet'!$R$1:$R$65536,0)),VLOOKUP($D103,'[1]Scheduling Worksheet'!$R$1:$X$65536,7,FALSE),"")</f>
        <v>9:30-EM</v>
      </c>
      <c r="Y103" s="68" t="str">
        <f>IF(ISNUMBER(MATCH($D103,'[1]Scheduling Worksheet'!$S$1:$S$65536,0)),VLOOKUP($D103,'[1]Scheduling Worksheet'!$S$1:$X$65536,6,FALSE),"")</f>
        <v/>
      </c>
      <c r="Z103" s="68" t="str">
        <f>IF(ISNUMBER(MATCH($D103,'[1]Scheduling Worksheet'!$T$1:$T$65536,0)),VLOOKUP($D103,'[1]Scheduling Worksheet'!$T$1:$X$65536,5,FALSE),"")</f>
        <v>9:30-EM</v>
      </c>
      <c r="AA103" s="31"/>
      <c r="AB103" s="6">
        <f t="shared" si="21"/>
        <v>7</v>
      </c>
      <c r="AC103" s="6">
        <f t="shared" si="22"/>
        <v>7</v>
      </c>
      <c r="AD103" s="35">
        <f t="shared" si="23"/>
        <v>0</v>
      </c>
      <c r="AE103" s="25">
        <f>VLOOKUP($D103,[2]EM!$D$1:$O$65540,5,FALSE)</f>
        <v>0</v>
      </c>
      <c r="AF103" s="25">
        <f>_xlfn.XLOOKUP(D103,[2]EM!$D:$D,[2]EM!$AK:$AK,"")</f>
        <v>0</v>
      </c>
      <c r="AG103" s="25">
        <f>_xlfn.XLOOKUP(D103,[2]EM!$D:$D,[2]EM!$AN:$AN,"")</f>
        <v>0</v>
      </c>
      <c r="AH103" s="4" t="str">
        <f>VLOOKUP($D103,[2]EM!$D$1:$O$65540,12,FALSE)</f>
        <v>megangonzales12@gmail.com</v>
      </c>
      <c r="AI103" s="3"/>
      <c r="AJ103" s="3" t="str">
        <f>_xlfn.XLOOKUP(D103,'[2]EIM check'!$A:$A,'[2]EIM check'!$C:$C,"no info")</f>
        <v>Expires 2028/05</v>
      </c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DR103" s="10"/>
      <c r="DS103" s="10"/>
      <c r="DT103" s="10"/>
      <c r="DU103" s="10"/>
      <c r="DV103" s="10"/>
    </row>
    <row r="104" spans="1:126" s="11" customFormat="1" ht="20.25" customHeight="1" x14ac:dyDescent="0.2">
      <c r="A104" s="41">
        <f>_xlfn.XLOOKUP(D104,[2]EM!$D:$D,[2]EM!$F:$F,"")</f>
        <v>0</v>
      </c>
      <c r="B104" s="52" t="str">
        <f>VLOOKUP($D104,[2]EM!$D$1:$P$65540,13,FALSE)</f>
        <v>559-936-3464</v>
      </c>
      <c r="C104" s="54" t="str">
        <f>_xlfn.XLOOKUP(D104&amp;"*",[2]EM!$D:$D,[2]EM!$E:$E,"",2)</f>
        <v>9:30,</v>
      </c>
      <c r="D104" s="53" t="s">
        <v>141</v>
      </c>
      <c r="E104" s="65" t="str">
        <f>IF(ISNUMBER(MATCH($D104,'[1]Scheduling Worksheet'!$B$1:$B$65536,0)),VLOOKUP($D104,'[1]Scheduling Worksheet'!$B$1:$W$65536,22,FALSE),"")</f>
        <v/>
      </c>
      <c r="F104" s="67" t="str">
        <f>IF(ISNUMBER(MATCH($D104,'[1]Scheduling Worksheet'!$C$1:$C$65536,0)),VLOOKUP($D104,'[1]Scheduling Worksheet'!$C$1:$X$65536,21,FALSE),"")</f>
        <v/>
      </c>
      <c r="G104" s="67" t="str">
        <f>IF(ISNUMBER(MATCH($D104,'[1]Scheduling Worksheet'!$D$1:$D$65536,0)),VLOOKUP($D104,'[1]Scheduling Worksheet'!$D$1:$X$65536,20,FALSE),"")</f>
        <v>9:30-EM</v>
      </c>
      <c r="H104" s="67" t="str">
        <f>IF(ISNUMBER(MATCH($D104,'[1]Scheduling Worksheet'!$E$1:$E$65536,0)),VLOOKUP($D104,'[1]Scheduling Worksheet'!$E$1:$X$65536,19,FALSE),"")</f>
        <v/>
      </c>
      <c r="I104" s="67" t="str">
        <f>IF(ISNUMBER(MATCH($D104,'[1]Scheduling Worksheet'!$F$1:$F$65536,0)),VLOOKUP($D104,'[1]Scheduling Worksheet'!$F$1:$X$65536,19,FALSE),"")</f>
        <v>9:30-EM</v>
      </c>
      <c r="J104" s="67" t="str">
        <f>IF(ISNUMBER(MATCH($D104,'[1]Scheduling Worksheet'!$G$1:$G$65536,0)),VLOOKUP($D104,'[1]Scheduling Worksheet'!$G$1:$X$65536,17,FALSE),"")</f>
        <v/>
      </c>
      <c r="K104" s="67" t="str">
        <f>IF(ISNUMBER(MATCH($D104,'[1]Scheduling Worksheet'!$H$1:$H$65536,0)),VLOOKUP($D104,'[1]Scheduling Worksheet'!$H$1:$X$65536,16,FALSE),"")</f>
        <v>9:30-EM</v>
      </c>
      <c r="L104" s="67" t="str">
        <f>IF(ISNUMBER(MATCH($D104,'[1]Scheduling Worksheet'!$I$1:$I$65536,0)),VLOOKUP($D104,'[1]Scheduling Worksheet'!$I$1:$X$65536,15,FALSE),"")</f>
        <v/>
      </c>
      <c r="M104" s="67" t="str">
        <f>IF(ISNUMBER(MATCH($D104,'[1]Scheduling Worksheet'!$J$1:$J$65536,0)),VLOOKUP($D104,'[1]Scheduling Worksheet'!$J$1:$X$65536,14,FALSE),"")</f>
        <v>9:30-EM</v>
      </c>
      <c r="N104" s="69" t="str">
        <f>IF(ISNUMBER(MATCH($D104,'[1]Scheduling Worksheet'!$K$1:$K$65536,0)),VLOOKUP($D104,'[1]Scheduling Worksheet'!$K$1:$X$65536,13,FALSE),"")</f>
        <v/>
      </c>
      <c r="O104" s="36"/>
      <c r="P104"/>
      <c r="Q104"/>
      <c r="R104" s="67" t="str">
        <f>IF(ISNUMBER(MATCH($D104,'[1]Scheduling Worksheet'!L$1:L$65536,0)),VLOOKUP($D104,'[1]Scheduling Worksheet'!$L$1:$X$65536,13,FALSE),"")</f>
        <v/>
      </c>
      <c r="S104" s="67" t="str">
        <f>IF(ISNUMBER(MATCH($D104,'[1]Scheduling Worksheet'!$M$1:$M$65536,0)),VLOOKUP($D104,'[1]Scheduling Worksheet'!$M$1:$X$65536,12,FALSE),"")</f>
        <v>9:30-EM</v>
      </c>
      <c r="T104" s="67" t="str">
        <f>IF(ISNUMBER(MATCH($D104,'[1]Scheduling Worksheet'!$N$1:$N$65536,0)),VLOOKUP($D104,'[1]Scheduling Worksheet'!$N$1:$X$65536,11,FALSE),"")</f>
        <v/>
      </c>
      <c r="U104" s="67" t="str">
        <f>IF(ISNUMBER(MATCH($D104,'[1]Scheduling Worksheet'!$O$1:$O$65536,0)),VLOOKUP($D104,'[1]Scheduling Worksheet'!$O$1:$X$65536,10,FALSE),"")</f>
        <v>9:30-EM</v>
      </c>
      <c r="V104" s="67" t="str">
        <f>IF(ISNUMBER(MATCH($D104,'[1]Scheduling Worksheet'!$P$1:$P$65536,0)),VLOOKUP($D104,'[1]Scheduling Worksheet'!$P$1:$X$65536,9,FALSE),"")</f>
        <v/>
      </c>
      <c r="W104" s="67" t="str">
        <f>IF(ISNUMBER(MATCH($D104,'[1]Scheduling Worksheet'!$Q$1:$Q$65536,0)),VLOOKUP($D104,'[1]Scheduling Worksheet'!$Q$1:$X$65536,8,FALSE),"")</f>
        <v/>
      </c>
      <c r="X104" s="67" t="str">
        <f>IF(ISNUMBER(MATCH($D104,'[1]Scheduling Worksheet'!$R$1:$R$65536,0)),VLOOKUP($D104,'[1]Scheduling Worksheet'!$R$1:$X$65536,7,FALSE),"")</f>
        <v/>
      </c>
      <c r="Y104" s="68" t="str">
        <f>IF(ISNUMBER(MATCH($D104,'[1]Scheduling Worksheet'!$S$1:$S$65536,0)),VLOOKUP($D104,'[1]Scheduling Worksheet'!$S$1:$X$65536,6,FALSE),"")</f>
        <v>9:30-EM</v>
      </c>
      <c r="Z104" s="68" t="str">
        <f>IF(ISNUMBER(MATCH($D104,'[1]Scheduling Worksheet'!$T$1:$T$65536,0)),VLOOKUP($D104,'[1]Scheduling Worksheet'!$T$1:$X$65536,5,FALSE),"")</f>
        <v/>
      </c>
      <c r="AA104" s="31"/>
      <c r="AB104" s="6">
        <f t="shared" si="21"/>
        <v>7</v>
      </c>
      <c r="AC104" s="6">
        <f t="shared" si="22"/>
        <v>7</v>
      </c>
      <c r="AD104" s="35">
        <f t="shared" si="23"/>
        <v>0</v>
      </c>
      <c r="AE104" s="25">
        <f>VLOOKUP($D104,[2]EM!$D$1:$O$65540,5,FALSE)</f>
        <v>0</v>
      </c>
      <c r="AF104" s="25">
        <f>_xlfn.XLOOKUP(D104,[2]EM!$D:$D,[2]EM!$AK:$AK,"")</f>
        <v>0</v>
      </c>
      <c r="AG104" s="25">
        <f>_xlfn.XLOOKUP(D104,[2]EM!$D:$D,[2]EM!$AN:$AN,"")</f>
        <v>0</v>
      </c>
      <c r="AH104" s="4" t="str">
        <f>VLOOKUP($D104,[2]EM!$D$1:$O$65540,12,FALSE)</f>
        <v>joey.hanf@gmail.com</v>
      </c>
      <c r="AI104" s="3"/>
      <c r="AJ104" s="3" t="str">
        <f>_xlfn.XLOOKUP(D104,'[2]EIM check'!$A:$A,'[2]EIM check'!$C:$C,"no info")</f>
        <v>Expires 2028/02</v>
      </c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DR104" s="10"/>
    </row>
    <row r="105" spans="1:126" s="11" customFormat="1" ht="20.25" customHeight="1" x14ac:dyDescent="0.2">
      <c r="A105" s="41">
        <f>_xlfn.XLOOKUP(D105,[2]EM!$D:$D,[2]EM!$F:$F,"")</f>
        <v>0</v>
      </c>
      <c r="B105" s="89" t="str">
        <f>VLOOKUP($D105,[2]EM!$D$1:$P$65540,13,FALSE)</f>
        <v>787-504-6552</v>
      </c>
      <c r="C105" s="54" t="str">
        <f>_xlfn.XLOOKUP(D105&amp;"*",[2]EM!$D:$D,[2]EM!$E:$E,"",2)</f>
        <v>9:30,</v>
      </c>
      <c r="D105" s="60" t="s">
        <v>157</v>
      </c>
      <c r="E105" s="65" t="str">
        <f>IF(ISNUMBER(MATCH($D105,'[1]Scheduling Worksheet'!$B$1:$B$65536,0)),VLOOKUP($D105,'[1]Scheduling Worksheet'!$B$1:$W$65536,22,FALSE),"")</f>
        <v/>
      </c>
      <c r="F105" s="67" t="str">
        <f>IF(ISNUMBER(MATCH($D105,'[1]Scheduling Worksheet'!$C$1:$C$65536,0)),VLOOKUP($D105,'[1]Scheduling Worksheet'!$C$1:$X$65536,21,FALSE),"")</f>
        <v/>
      </c>
      <c r="G105" s="67" t="str">
        <f>IF(ISNUMBER(MATCH($D105,'[1]Scheduling Worksheet'!$D$1:$D$65536,0)),VLOOKUP($D105,'[1]Scheduling Worksheet'!$D$1:$X$65536,20,FALSE),"")</f>
        <v>9:30-EM</v>
      </c>
      <c r="H105" s="67" t="str">
        <f>IF(ISNUMBER(MATCH($D105,'[1]Scheduling Worksheet'!$E$1:$E$65536,0)),VLOOKUP($D105,'[1]Scheduling Worksheet'!$E$1:$X$65536,19,FALSE),"")</f>
        <v/>
      </c>
      <c r="I105" s="67" t="str">
        <f>IF(ISNUMBER(MATCH($D105,'[1]Scheduling Worksheet'!$F$1:$F$65536,0)),VLOOKUP($D105,'[1]Scheduling Worksheet'!$F$1:$X$65536,19,FALSE),"")</f>
        <v/>
      </c>
      <c r="J105" s="67" t="str">
        <f>IF(ISNUMBER(MATCH($D105,'[1]Scheduling Worksheet'!$G$1:$G$65536,0)),VLOOKUP($D105,'[1]Scheduling Worksheet'!$G$1:$X$65536,17,FALSE),"")</f>
        <v>9:30-EM</v>
      </c>
      <c r="K105" s="67" t="str">
        <f>IF(ISNUMBER(MATCH($D105,'[1]Scheduling Worksheet'!$H$1:$H$65536,0)),VLOOKUP($D105,'[1]Scheduling Worksheet'!$H$1:$X$65536,16,FALSE),"")</f>
        <v/>
      </c>
      <c r="L105" s="67" t="str">
        <f>IF(ISNUMBER(MATCH($D105,'[1]Scheduling Worksheet'!$I$1:$I$65536,0)),VLOOKUP($D105,'[1]Scheduling Worksheet'!$I$1:$X$65536,15,FALSE),"")</f>
        <v>9:30-EM</v>
      </c>
      <c r="M105" s="67" t="str">
        <f>IF(ISNUMBER(MATCH($D105,'[1]Scheduling Worksheet'!$J$1:$J$65536,0)),VLOOKUP($D105,'[1]Scheduling Worksheet'!$J$1:$X$65536,14,FALSE),"")</f>
        <v/>
      </c>
      <c r="N105" s="69" t="str">
        <f>IF(ISNUMBER(MATCH($D105,'[1]Scheduling Worksheet'!$K$1:$K$65536,0)),VLOOKUP($D105,'[1]Scheduling Worksheet'!$K$1:$X$65536,13,FALSE),"")</f>
        <v>9:30-EM</v>
      </c>
      <c r="O105" s="36"/>
      <c r="P105"/>
      <c r="Q105"/>
      <c r="R105" s="66" t="str">
        <f>IF(ISNUMBER(MATCH($D105,'[1]Scheduling Worksheet'!L$1:L$65536,0)),VLOOKUP($D105,'[1]Scheduling Worksheet'!$L$1:$X$65536,13,FALSE),"")</f>
        <v/>
      </c>
      <c r="S105" s="67" t="str">
        <f>IF(ISNUMBER(MATCH($D105,'[1]Scheduling Worksheet'!$M$1:$M$65536,0)),VLOOKUP($D105,'[1]Scheduling Worksheet'!$M$1:$X$65536,12,FALSE),"")</f>
        <v>9:30-EM</v>
      </c>
      <c r="T105" s="67" t="str">
        <f>IF(ISNUMBER(MATCH($D105,'[1]Scheduling Worksheet'!$N$1:$N$65536,0)),VLOOKUP($D105,'[1]Scheduling Worksheet'!$N$1:$X$65536,11,FALSE),"")</f>
        <v/>
      </c>
      <c r="U105" s="67" t="str">
        <f>IF(ISNUMBER(MATCH($D105,'[1]Scheduling Worksheet'!$O$1:$O$65536,0)),VLOOKUP($D105,'[1]Scheduling Worksheet'!$O$1:$X$65536,10,FALSE),"")</f>
        <v>9:30-EM</v>
      </c>
      <c r="V105" s="67" t="str">
        <f>IF(ISNUMBER(MATCH($D105,'[1]Scheduling Worksheet'!$P$1:$P$65536,0)),VLOOKUP($D105,'[1]Scheduling Worksheet'!$P$1:$X$65536,9,FALSE),"")</f>
        <v/>
      </c>
      <c r="W105" s="67" t="str">
        <f>IF(ISNUMBER(MATCH($D105,'[1]Scheduling Worksheet'!$Q$1:$Q$65536,0)),VLOOKUP($D105,'[1]Scheduling Worksheet'!$Q$1:$X$65536,8,FALSE),"")</f>
        <v/>
      </c>
      <c r="X105" s="67" t="str">
        <f>IF(ISNUMBER(MATCH($D105,'[1]Scheduling Worksheet'!$R$1:$R$65536,0)),VLOOKUP($D105,'[1]Scheduling Worksheet'!$R$1:$X$65536,7,FALSE),"")</f>
        <v>9:30-EM</v>
      </c>
      <c r="Y105" s="68" t="str">
        <f>IF(ISNUMBER(MATCH($D105,'[1]Scheduling Worksheet'!$S$1:$S$65536,0)),VLOOKUP($D105,'[1]Scheduling Worksheet'!$S$1:$X$65536,6,FALSE),"")</f>
        <v/>
      </c>
      <c r="Z105" s="68" t="str">
        <f>IF(ISNUMBER(MATCH($D105,'[1]Scheduling Worksheet'!$T$1:$T$65536,0)),VLOOKUP($D105,'[1]Scheduling Worksheet'!$T$1:$X$65536,5,FALSE),"")</f>
        <v/>
      </c>
      <c r="AA105" s="31"/>
      <c r="AB105" s="6">
        <f t="shared" si="21"/>
        <v>7</v>
      </c>
      <c r="AC105" s="6">
        <f t="shared" si="22"/>
        <v>7</v>
      </c>
      <c r="AD105" s="35">
        <f t="shared" si="23"/>
        <v>0</v>
      </c>
      <c r="AE105" s="25">
        <f>VLOOKUP($D105,[2]EM!$D$1:$O$65540,5,FALSE)</f>
        <v>0</v>
      </c>
      <c r="AF105" s="25">
        <f>_xlfn.XLOOKUP(D105,[2]EM!$D:$D,[2]EM!$AK:$AK,"")</f>
        <v>0</v>
      </c>
      <c r="AG105" s="25">
        <f>_xlfn.XLOOKUP(D105,[2]EM!$D:$D,[2]EM!$AN:$AN,"")</f>
        <v>0</v>
      </c>
      <c r="AH105" s="4" t="str">
        <f>VLOOKUP($D105,[2]EM!$D$1:$O$65540,12,FALSE)</f>
        <v>s_oyola@yahoo.com</v>
      </c>
      <c r="AI105" s="3"/>
      <c r="AJ105" s="276" t="str">
        <f>_xlfn.XLOOKUP(D105,'[2]EIM check'!$A:$A,'[2]EIM check'!$C:$C,"no info")</f>
        <v>Expected 2025/06/28</v>
      </c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DR105" s="10"/>
      <c r="DS105" s="10"/>
      <c r="DT105" s="10"/>
      <c r="DU105" s="10"/>
      <c r="DV105" s="10"/>
    </row>
    <row r="106" spans="1:126" s="11" customFormat="1" ht="20.25" customHeight="1" x14ac:dyDescent="0.2">
      <c r="A106" s="41">
        <f>_xlfn.XLOOKUP(D106,[2]EM!$D:$D,[2]EM!$F:$F,"")</f>
        <v>0</v>
      </c>
      <c r="B106" s="89" t="str">
        <f>VLOOKUP($D106,[2]EM!$D$1:$P$65540,13,FALSE)</f>
        <v>512-423-6245</v>
      </c>
      <c r="C106" s="54" t="str">
        <f>_xlfn.XLOOKUP(D106&amp;"*",[2]EM!$D:$D,[2]EM!$E:$E,"",2)</f>
        <v>9:30,</v>
      </c>
      <c r="D106" s="53" t="s">
        <v>32</v>
      </c>
      <c r="E106" s="65" t="str">
        <f>IF(ISNUMBER(MATCH($D106,'[1]Scheduling Worksheet'!$B$1:$B$65536,0)),VLOOKUP($D106,'[1]Scheduling Worksheet'!$B$1:$W$65536,22,FALSE),"")</f>
        <v/>
      </c>
      <c r="F106" s="67" t="str">
        <f>IF(ISNUMBER(MATCH($D106,'[1]Scheduling Worksheet'!$C$1:$C$65536,0)),VLOOKUP($D106,'[1]Scheduling Worksheet'!$C$1:$X$65536,21,FALSE),"")</f>
        <v/>
      </c>
      <c r="G106" s="67" t="str">
        <f>IF(ISNUMBER(MATCH($D106,'[1]Scheduling Worksheet'!$D$1:$D$65536,0)),VLOOKUP($D106,'[1]Scheduling Worksheet'!$D$1:$X$65536,20,FALSE),"")</f>
        <v>9:30-EM</v>
      </c>
      <c r="H106" s="67" t="str">
        <f>IF(ISNUMBER(MATCH($D106,'[1]Scheduling Worksheet'!$E$1:$E$65536,0)),VLOOKUP($D106,'[1]Scheduling Worksheet'!$E$1:$X$65536,19,FALSE),"")</f>
        <v/>
      </c>
      <c r="I106" s="67" t="str">
        <f>IF(ISNUMBER(MATCH($D106,'[1]Scheduling Worksheet'!$F$1:$F$65536,0)),VLOOKUP($D106,'[1]Scheduling Worksheet'!$F$1:$X$65536,19,FALSE),"")</f>
        <v/>
      </c>
      <c r="J106" s="67" t="str">
        <f>IF(ISNUMBER(MATCH($D106,'[1]Scheduling Worksheet'!$G$1:$G$65536,0)),VLOOKUP($D106,'[1]Scheduling Worksheet'!$G$1:$X$65536,17,FALSE),"")</f>
        <v>9:30-EM</v>
      </c>
      <c r="K106" s="66" t="str">
        <f>IF(ISNUMBER(MATCH($D106,'[1]Scheduling Worksheet'!$H$1:$H$65536,0)),VLOOKUP($D106,'[1]Scheduling Worksheet'!$H$1:$X$65536,16,FALSE),"")</f>
        <v/>
      </c>
      <c r="L106" s="67" t="str">
        <f>IF(ISNUMBER(MATCH($D106,'[1]Scheduling Worksheet'!$I$1:$I$65536,0)),VLOOKUP($D106,'[1]Scheduling Worksheet'!$I$1:$X$65536,15,FALSE),"")</f>
        <v/>
      </c>
      <c r="M106" s="67" t="str">
        <f>IF(ISNUMBER(MATCH($D106,'[1]Scheduling Worksheet'!$J$1:$J$65536,0)),VLOOKUP($D106,'[1]Scheduling Worksheet'!$J$1:$X$65536,14,FALSE),"")</f>
        <v>9:30-EM</v>
      </c>
      <c r="N106" s="69" t="str">
        <f>IF(ISNUMBER(MATCH($D106,'[1]Scheduling Worksheet'!$K$1:$K$65536,0)),VLOOKUP($D106,'[1]Scheduling Worksheet'!$K$1:$X$65536,13,FALSE),"")</f>
        <v/>
      </c>
      <c r="O106" s="36"/>
      <c r="P106"/>
      <c r="Q106"/>
      <c r="R106" s="67" t="str">
        <f>IF(ISNUMBER(MATCH($D106,'[1]Scheduling Worksheet'!L$1:L$65536,0)),VLOOKUP($D106,'[1]Scheduling Worksheet'!$L$1:$X$65536,13,FALSE),"")</f>
        <v>9:30-EM</v>
      </c>
      <c r="S106" s="67" t="str">
        <f>IF(ISNUMBER(MATCH($D106,'[1]Scheduling Worksheet'!$M$1:$M$65536,0)),VLOOKUP($D106,'[1]Scheduling Worksheet'!$M$1:$X$65536,12,FALSE),"")</f>
        <v/>
      </c>
      <c r="T106" s="67" t="str">
        <f>IF(ISNUMBER(MATCH($D106,'[1]Scheduling Worksheet'!$N$1:$N$65536,0)),VLOOKUP($D106,'[1]Scheduling Worksheet'!$N$1:$X$65536,11,FALSE),"")</f>
        <v>9:30-EM</v>
      </c>
      <c r="U106" s="67" t="str">
        <f>IF(ISNUMBER(MATCH($D106,'[1]Scheduling Worksheet'!$O$1:$O$65536,0)),VLOOKUP($D106,'[1]Scheduling Worksheet'!$O$1:$X$65536,10,FALSE),"")</f>
        <v/>
      </c>
      <c r="V106" s="67" t="str">
        <f>IF(ISNUMBER(MATCH($D106,'[1]Scheduling Worksheet'!$P$1:$P$65536,0)),VLOOKUP($D106,'[1]Scheduling Worksheet'!$P$1:$X$65536,9,FALSE),"")</f>
        <v/>
      </c>
      <c r="W106" s="67" t="str">
        <f>IF(ISNUMBER(MATCH($D106,'[1]Scheduling Worksheet'!$Q$1:$Q$65536,0)),VLOOKUP($D106,'[1]Scheduling Worksheet'!$Q$1:$X$65536,8,FALSE),"")</f>
        <v>9:30-EM</v>
      </c>
      <c r="X106" s="67" t="str">
        <f>IF(ISNUMBER(MATCH($D106,'[1]Scheduling Worksheet'!$R$1:$R$65536,0)),VLOOKUP($D106,'[1]Scheduling Worksheet'!$R$1:$X$65536,7,FALSE),"")</f>
        <v/>
      </c>
      <c r="Y106" s="68" t="str">
        <f>IF(ISNUMBER(MATCH($D106,'[1]Scheduling Worksheet'!$S$1:$S$65536,0)),VLOOKUP($D106,'[1]Scheduling Worksheet'!$S$1:$X$65536,6,FALSE),"")</f>
        <v/>
      </c>
      <c r="Z106" s="68" t="str">
        <f>IF(ISNUMBER(MATCH($D106,'[1]Scheduling Worksheet'!$T$1:$T$65536,0)),VLOOKUP($D106,'[1]Scheduling Worksheet'!$T$1:$X$65536,5,FALSE),"")</f>
        <v>9:30-EM</v>
      </c>
      <c r="AA106" s="31"/>
      <c r="AB106" s="6">
        <f t="shared" si="21"/>
        <v>7</v>
      </c>
      <c r="AC106" s="6">
        <f t="shared" si="22"/>
        <v>7</v>
      </c>
      <c r="AD106" s="35">
        <f t="shared" si="23"/>
        <v>0</v>
      </c>
      <c r="AE106" s="25">
        <f>VLOOKUP($D106,[2]EM!$D$1:$O$65540,5,FALSE)</f>
        <v>0</v>
      </c>
      <c r="AF106" s="25" t="str">
        <f>_xlfn.XLOOKUP(D106,[2]EM!$D:$D,[2]EM!$AK:$AK,"")</f>
        <v>with husband Jim Cartwright (Lector)</v>
      </c>
      <c r="AG106" s="25">
        <f>_xlfn.XLOOKUP(D106,[2]EM!$D:$D,[2]EM!$AN:$AN,"")</f>
        <v>0</v>
      </c>
      <c r="AH106" s="4" t="str">
        <f>VLOOKUP($D106,[2]EM!$D$1:$O$65540,12,FALSE)</f>
        <v>kabii@hotmail.com</v>
      </c>
      <c r="AI106" s="3"/>
      <c r="AJ106" s="3" t="str">
        <f>_xlfn.XLOOKUP(D106,'[2]EIM check'!$A:$A,'[2]EIM check'!$C:$C,"no info")</f>
        <v>Expires 2027/04</v>
      </c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</row>
    <row r="107" spans="1:126" s="11" customFormat="1" ht="20.25" customHeight="1" x14ac:dyDescent="0.2">
      <c r="A107" s="41">
        <f>_xlfn.XLOOKUP(D107,[2]EM!$D:$D,[2]EM!$F:$F,"")</f>
        <v>0</v>
      </c>
      <c r="B107" s="89" t="str">
        <f>VLOOKUP($D107,[2]EM!$D$1:$P$65540,13,FALSE)</f>
        <v>210-589-8857</v>
      </c>
      <c r="C107" s="54" t="str">
        <f>_xlfn.XLOOKUP(D107&amp;"*",[2]EM!$D:$D,[2]EM!$E:$E,"",2)</f>
        <v>9:30,</v>
      </c>
      <c r="D107" s="60" t="s">
        <v>154</v>
      </c>
      <c r="E107" s="65" t="str">
        <f>IF(ISNUMBER(MATCH($D107,'[1]Scheduling Worksheet'!$B$1:$B$65536,0)),VLOOKUP($D107,'[1]Scheduling Worksheet'!$B$1:$W$65536,22,FALSE),"")</f>
        <v/>
      </c>
      <c r="F107" s="67" t="str">
        <f>IF(ISNUMBER(MATCH($D107,'[1]Scheduling Worksheet'!$C$1:$C$65536,0)),VLOOKUP($D107,'[1]Scheduling Worksheet'!$C$1:$X$65536,21,FALSE),"")</f>
        <v>9:30-EM</v>
      </c>
      <c r="G107" s="67" t="str">
        <f>IF(ISNUMBER(MATCH($D107,'[1]Scheduling Worksheet'!$D$1:$D$65536,0)),VLOOKUP($D107,'[1]Scheduling Worksheet'!$D$1:$X$65536,20,FALSE),"")</f>
        <v/>
      </c>
      <c r="H107" s="67" t="str">
        <f>IF(ISNUMBER(MATCH($D107,'[1]Scheduling Worksheet'!$E$1:$E$65536,0)),VLOOKUP($D107,'[1]Scheduling Worksheet'!$E$1:$X$65536,19,FALSE),"")</f>
        <v/>
      </c>
      <c r="I107" s="67" t="str">
        <f>IF(ISNUMBER(MATCH($D107,'[1]Scheduling Worksheet'!$F$1:$F$65536,0)),VLOOKUP($D107,'[1]Scheduling Worksheet'!$F$1:$X$65536,19,FALSE),"")</f>
        <v>9:30-EM</v>
      </c>
      <c r="J107" s="66" t="str">
        <f>IF(ISNUMBER(MATCH($D107,'[1]Scheduling Worksheet'!$G$1:$G$65536,0)),VLOOKUP($D107,'[1]Scheduling Worksheet'!$G$1:$X$65536,17,FALSE),"")</f>
        <v/>
      </c>
      <c r="K107" s="67" t="str">
        <f>IF(ISNUMBER(MATCH($D107,'[1]Scheduling Worksheet'!$H$1:$H$65536,0)),VLOOKUP($D107,'[1]Scheduling Worksheet'!$H$1:$X$65536,16,FALSE),"")</f>
        <v>9:30-EM</v>
      </c>
      <c r="L107" s="67" t="str">
        <f>IF(ISNUMBER(MATCH($D107,'[1]Scheduling Worksheet'!$I$1:$I$65536,0)),VLOOKUP($D107,'[1]Scheduling Worksheet'!$I$1:$X$65536,15,FALSE),"")</f>
        <v/>
      </c>
      <c r="M107" s="67" t="str">
        <f>IF(ISNUMBER(MATCH($D107,'[1]Scheduling Worksheet'!$J$1:$J$65536,0)),VLOOKUP($D107,'[1]Scheduling Worksheet'!$J$1:$X$65536,14,FALSE),"")</f>
        <v>9:30-EM</v>
      </c>
      <c r="N107" s="69" t="str">
        <f>IF(ISNUMBER(MATCH($D107,'[1]Scheduling Worksheet'!$K$1:$K$65536,0)),VLOOKUP($D107,'[1]Scheduling Worksheet'!$K$1:$X$65536,13,FALSE),"")</f>
        <v/>
      </c>
      <c r="O107" s="36"/>
      <c r="P107"/>
      <c r="Q107"/>
      <c r="R107" s="67" t="str">
        <f>IF(ISNUMBER(MATCH($D107,'[1]Scheduling Worksheet'!L$1:L$65536,0)),VLOOKUP($D107,'[1]Scheduling Worksheet'!$L$1:$X$65536,13,FALSE),"")</f>
        <v>9:30-EM</v>
      </c>
      <c r="S107" s="67" t="str">
        <f>IF(ISNUMBER(MATCH($D107,'[1]Scheduling Worksheet'!$M$1:$M$65536,0)),VLOOKUP($D107,'[1]Scheduling Worksheet'!$M$1:$X$65536,12,FALSE),"")</f>
        <v/>
      </c>
      <c r="T107" s="67" t="str">
        <f>IF(ISNUMBER(MATCH($D107,'[1]Scheduling Worksheet'!$N$1:$N$65536,0)),VLOOKUP($D107,'[1]Scheduling Worksheet'!$N$1:$X$65536,11,FALSE),"")</f>
        <v>9:30-EM</v>
      </c>
      <c r="U107" s="67" t="str">
        <f>IF(ISNUMBER(MATCH($D107,'[1]Scheduling Worksheet'!$O$1:$O$65536,0)),VLOOKUP($D107,'[1]Scheduling Worksheet'!$O$1:$X$65536,10,FALSE),"")</f>
        <v/>
      </c>
      <c r="V107" s="66" t="str">
        <f>IF(ISNUMBER(MATCH($D107,'[1]Scheduling Worksheet'!$P$1:$P$65536,0)),VLOOKUP($D107,'[1]Scheduling Worksheet'!$P$1:$X$65536,9,FALSE),"")</f>
        <v/>
      </c>
      <c r="W107" s="67" t="str">
        <f>IF(ISNUMBER(MATCH($D107,'[1]Scheduling Worksheet'!$Q$1:$Q$65536,0)),VLOOKUP($D107,'[1]Scheduling Worksheet'!$Q$1:$X$65536,8,FALSE),"")</f>
        <v>9:30-EM</v>
      </c>
      <c r="X107" s="67" t="str">
        <f>IF(ISNUMBER(MATCH($D107,'[1]Scheduling Worksheet'!$R$1:$R$65536,0)),VLOOKUP($D107,'[1]Scheduling Worksheet'!$R$1:$X$65536,7,FALSE),"")</f>
        <v/>
      </c>
      <c r="Y107" s="68" t="str">
        <f>IF(ISNUMBER(MATCH($D107,'[1]Scheduling Worksheet'!$S$1:$S$65536,0)),VLOOKUP($D107,'[1]Scheduling Worksheet'!$S$1:$X$65536,6,FALSE),"")</f>
        <v/>
      </c>
      <c r="Z107" s="90" t="str">
        <f>IF(ISNUMBER(MATCH($D107,'[1]Scheduling Worksheet'!$T$1:$T$65536,0)),VLOOKUP($D107,'[1]Scheduling Worksheet'!$T$1:$X$65536,5,FALSE),"")</f>
        <v/>
      </c>
      <c r="AA107" s="31"/>
      <c r="AB107" s="6">
        <f t="shared" si="21"/>
        <v>7</v>
      </c>
      <c r="AC107" s="6">
        <f t="shared" si="22"/>
        <v>7</v>
      </c>
      <c r="AD107" s="35">
        <f t="shared" si="23"/>
        <v>0</v>
      </c>
      <c r="AE107" s="25">
        <f>VLOOKUP($D107,[2]EM!$D$1:$O$65540,5,FALSE)</f>
        <v>0</v>
      </c>
      <c r="AF107" s="25">
        <f>_xlfn.XLOOKUP(D107,[2]EM!$D:$D,[2]EM!$AK:$AK,"")</f>
        <v>0</v>
      </c>
      <c r="AG107" s="25">
        <f>_xlfn.XLOOKUP(D107,[2]EM!$D:$D,[2]EM!$AN:$AN,"")</f>
        <v>0</v>
      </c>
      <c r="AH107" s="4" t="str">
        <f>VLOOKUP($D107,[2]EM!$D$1:$O$65540,12,FALSE)</f>
        <v>aalr0422@gmail.com</v>
      </c>
      <c r="AI107" s="3"/>
      <c r="AJ107" s="3">
        <f>_xlfn.XLOOKUP(D107,'[2]EIM check'!$A:$A,'[2]EIM check'!$C:$C,"no info")</f>
        <v>0</v>
      </c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DR107" s="10"/>
    </row>
    <row r="108" spans="1:126" s="11" customFormat="1" ht="20.100000000000001" customHeight="1" x14ac:dyDescent="0.2">
      <c r="A108" s="41">
        <f>_xlfn.XLOOKUP(D108,[2]EM!$D:$D,[2]EM!$F:$F,"")</f>
        <v>0</v>
      </c>
      <c r="B108" s="88" t="str">
        <f>VLOOKUP($D108,[2]EM!$D$1:$P$65540,13,FALSE)</f>
        <v>339-223-4968</v>
      </c>
      <c r="C108" s="63" t="str">
        <f>_xlfn.XLOOKUP(D108&amp;"*",[2]EM!$D:$D,[2]EM!$E:$E,"",2)</f>
        <v>9:30,</v>
      </c>
      <c r="D108" s="47" t="s">
        <v>158</v>
      </c>
      <c r="E108" s="70" t="str">
        <f>IF(ISNUMBER(MATCH($D108,'[1]Scheduling Worksheet'!$B$1:$B$65536,0)),VLOOKUP($D108,'[1]Scheduling Worksheet'!$B$1:$W$65536,22,FALSE),"")</f>
        <v/>
      </c>
      <c r="F108" s="71" t="str">
        <f>IF(ISNUMBER(MATCH($D108,'[1]Scheduling Worksheet'!$C$1:$C$65536,0)),VLOOKUP($D108,'[1]Scheduling Worksheet'!$C$1:$X$65536,21,FALSE),"")</f>
        <v/>
      </c>
      <c r="G108" s="71" t="str">
        <f>IF(ISNUMBER(MATCH($D108,'[1]Scheduling Worksheet'!$D$1:$D$65536,0)),VLOOKUP($D108,'[1]Scheduling Worksheet'!$D$1:$X$65536,20,FALSE),"")</f>
        <v>9:30-EM</v>
      </c>
      <c r="H108" s="71" t="str">
        <f>IF(ISNUMBER(MATCH($D108,'[1]Scheduling Worksheet'!$E$1:$E$65536,0)),VLOOKUP($D108,'[1]Scheduling Worksheet'!$E$1:$X$65536,19,FALSE),"")</f>
        <v/>
      </c>
      <c r="I108" s="71" t="str">
        <f>IF(ISNUMBER(MATCH($D108,'[1]Scheduling Worksheet'!$F$1:$F$65536,0)),VLOOKUP($D108,'[1]Scheduling Worksheet'!$F$1:$X$65536,19,FALSE),"")</f>
        <v>9:30-EM</v>
      </c>
      <c r="J108" s="87" t="str">
        <f>IF(ISNUMBER(MATCH($D108,'[1]Scheduling Worksheet'!$G$1:$G$65536,0)),VLOOKUP($D108,'[1]Scheduling Worksheet'!$G$1:$X$65536,17,FALSE),"")</f>
        <v/>
      </c>
      <c r="K108" s="71" t="str">
        <f>IF(ISNUMBER(MATCH($D108,'[1]Scheduling Worksheet'!$H$1:$H$65536,0)),VLOOKUP($D108,'[1]Scheduling Worksheet'!$H$1:$X$65536,16,FALSE),"")</f>
        <v>9:30-EM</v>
      </c>
      <c r="L108" s="71" t="str">
        <f>IF(ISNUMBER(MATCH($D108,'[1]Scheduling Worksheet'!$I$1:$I$65536,0)),VLOOKUP($D108,'[1]Scheduling Worksheet'!$I$1:$X$65536,15,FALSE),"")</f>
        <v/>
      </c>
      <c r="M108" s="71" t="str">
        <f>IF(ISNUMBER(MATCH($D108,'[1]Scheduling Worksheet'!$J$1:$J$65536,0)),VLOOKUP($D108,'[1]Scheduling Worksheet'!$J$1:$X$65536,14,FALSE),"")</f>
        <v>9:30-EM</v>
      </c>
      <c r="N108" s="72" t="str">
        <f>IF(ISNUMBER(MATCH($D108,'[1]Scheduling Worksheet'!$K$1:$K$65536,0)),VLOOKUP($D108,'[1]Scheduling Worksheet'!$K$1:$X$65536,13,FALSE),"")</f>
        <v/>
      </c>
      <c r="O108" s="36"/>
      <c r="P108"/>
      <c r="Q108"/>
      <c r="R108" s="71" t="str">
        <f>IF(ISNUMBER(MATCH($D108,'[1]Scheduling Worksheet'!L$1:L$65536,0)),VLOOKUP($D108,'[1]Scheduling Worksheet'!$L$1:$X$65536,13,FALSE),"")</f>
        <v/>
      </c>
      <c r="S108" s="71" t="str">
        <f>IF(ISNUMBER(MATCH($D108,'[1]Scheduling Worksheet'!$M$1:$M$65536,0)),VLOOKUP($D108,'[1]Scheduling Worksheet'!$M$1:$X$65536,12,FALSE),"")</f>
        <v>9:30-EM</v>
      </c>
      <c r="T108" s="71" t="str">
        <f>IF(ISNUMBER(MATCH($D108,'[1]Scheduling Worksheet'!$N$1:$N$65536,0)),VLOOKUP($D108,'[1]Scheduling Worksheet'!$N$1:$X$65536,11,FALSE),"")</f>
        <v/>
      </c>
      <c r="U108" s="71" t="str">
        <f>IF(ISNUMBER(MATCH($D108,'[1]Scheduling Worksheet'!$O$1:$O$65536,0)),VLOOKUP($D108,'[1]Scheduling Worksheet'!$O$1:$X$65536,10,FALSE),"")</f>
        <v>9:30-EM</v>
      </c>
      <c r="V108" s="71" t="str">
        <f>IF(ISNUMBER(MATCH($D108,'[1]Scheduling Worksheet'!$P$1:$P$65536,0)),VLOOKUP($D108,'[1]Scheduling Worksheet'!$P$1:$X$65536,9,FALSE),"")</f>
        <v/>
      </c>
      <c r="W108" s="71" t="str">
        <f>IF(ISNUMBER(MATCH($D108,'[1]Scheduling Worksheet'!$Q$1:$Q$65536,0)),VLOOKUP($D108,'[1]Scheduling Worksheet'!$Q$1:$X$65536,8,FALSE),"")</f>
        <v>9:30-EM</v>
      </c>
      <c r="X108" s="71" t="str">
        <f>IF(ISNUMBER(MATCH($D108,'[1]Scheduling Worksheet'!$R$1:$R$65536,0)),VLOOKUP($D108,'[1]Scheduling Worksheet'!$R$1:$X$65536,7,FALSE),"")</f>
        <v/>
      </c>
      <c r="Y108" s="76" t="str">
        <f>IF(ISNUMBER(MATCH($D108,'[1]Scheduling Worksheet'!$S$1:$S$65536,0)),VLOOKUP($D108,'[1]Scheduling Worksheet'!$S$1:$X$65536,6,FALSE),"")</f>
        <v/>
      </c>
      <c r="Z108" s="76" t="str">
        <f>IF(ISNUMBER(MATCH($D108,'[1]Scheduling Worksheet'!$T$1:$T$65536,0)),VLOOKUP($D108,'[1]Scheduling Worksheet'!$T$1:$X$65536,5,FALSE),"")</f>
        <v/>
      </c>
      <c r="AA108" s="31"/>
      <c r="AB108" s="6">
        <f t="shared" si="21"/>
        <v>7</v>
      </c>
      <c r="AC108" s="6">
        <f t="shared" si="22"/>
        <v>7</v>
      </c>
      <c r="AD108" s="35">
        <f t="shared" si="23"/>
        <v>0</v>
      </c>
      <c r="AE108" s="25">
        <f>VLOOKUP($D108,[2]EM!$D$1:$O$65540,5,FALSE)</f>
        <v>0</v>
      </c>
      <c r="AF108" s="25">
        <f>_xlfn.XLOOKUP(D108,[2]EM!$D:$D,[2]EM!$AK:$AK,"")</f>
        <v>0</v>
      </c>
      <c r="AG108" s="25">
        <f>_xlfn.XLOOKUP(D108,[2]EM!$D:$D,[2]EM!$AN:$AN,"")</f>
        <v>0</v>
      </c>
      <c r="AH108" s="4" t="str">
        <f>VLOOKUP($D108,[2]EM!$D$1:$O$65540,12,FALSE)</f>
        <v>jjryaniv11@gmail.com</v>
      </c>
      <c r="AI108" s="3"/>
      <c r="AJ108" s="3" t="str">
        <f>_xlfn.XLOOKUP(D108,'[2]EIM check'!$A:$A,'[2]EIM check'!$C:$C,"no info")</f>
        <v>no info</v>
      </c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DR108" s="10"/>
      <c r="DS108" s="10"/>
      <c r="DT108" s="10"/>
      <c r="DU108" s="10"/>
      <c r="DV108" s="10"/>
    </row>
    <row r="109" spans="1:126" s="11" customFormat="1" ht="20.25" customHeight="1" x14ac:dyDescent="0.2">
      <c r="A109" s="41" t="str">
        <f>_xlfn.XLOOKUP(D109,[2]EM!$D:$D,[2]EM!$F:$F,"")</f>
        <v/>
      </c>
      <c r="B109" s="52" t="str">
        <f>VLOOKUP($D109,[2]EM!$D$1:$P$65540,13,FALSE)</f>
        <v>512-350-1224</v>
      </c>
      <c r="C109" s="54" t="str">
        <f>_xlfn.XLOOKUP(D109&amp;"*",[2]EM!$D:$D,[2]EM!$E:$E,"",2)</f>
        <v>9:30,</v>
      </c>
      <c r="D109" s="53" t="s">
        <v>130</v>
      </c>
      <c r="E109" s="65" t="str">
        <f>IF(ISNUMBER(MATCH($D109,'[1]Scheduling Worksheet'!$B$1:$B$65536,0)),VLOOKUP($D109,'[1]Scheduling Worksheet'!$B$1:$W$65536,22,FALSE),"")</f>
        <v/>
      </c>
      <c r="F109" s="67" t="str">
        <f>IF(ISNUMBER(MATCH($D109,'[1]Scheduling Worksheet'!$C$1:$C$65536,0)),VLOOKUP($D109,'[1]Scheduling Worksheet'!$C$1:$X$65536,21,FALSE),"")</f>
        <v>9:30-EM</v>
      </c>
      <c r="G109" s="67" t="str">
        <f>IF(ISNUMBER(MATCH($D109,'[1]Scheduling Worksheet'!$D$1:$D$65536,0)),VLOOKUP($D109,'[1]Scheduling Worksheet'!$D$1:$X$65536,20,FALSE),"")</f>
        <v/>
      </c>
      <c r="H109" s="67" t="str">
        <f>IF(ISNUMBER(MATCH($D109,'[1]Scheduling Worksheet'!$E$1:$E$65536,0)),VLOOKUP($D109,'[1]Scheduling Worksheet'!$E$1:$X$65536,19,FALSE),"")</f>
        <v>9:30-EM</v>
      </c>
      <c r="I109" s="67" t="str">
        <f>IF(ISNUMBER(MATCH($D109,'[1]Scheduling Worksheet'!$F$1:$F$65536,0)),VLOOKUP($D109,'[1]Scheduling Worksheet'!$F$1:$X$65536,19,FALSE),"")</f>
        <v/>
      </c>
      <c r="J109" s="67" t="str">
        <f>IF(ISNUMBER(MATCH($D109,'[1]Scheduling Worksheet'!$G$1:$G$65536,0)),VLOOKUP($D109,'[1]Scheduling Worksheet'!$G$1:$X$65536,17,FALSE),"")</f>
        <v/>
      </c>
      <c r="K109" s="67" t="str">
        <f>IF(ISNUMBER(MATCH($D109,'[1]Scheduling Worksheet'!$H$1:$H$65536,0)),VLOOKUP($D109,'[1]Scheduling Worksheet'!$H$1:$X$65536,16,FALSE),"")</f>
        <v>9:30-EM</v>
      </c>
      <c r="L109" s="67" t="str">
        <f>IF(ISNUMBER(MATCH($D109,'[1]Scheduling Worksheet'!$I$1:$I$65536,0)),VLOOKUP($D109,'[1]Scheduling Worksheet'!$I$1:$X$65536,15,FALSE),"")</f>
        <v/>
      </c>
      <c r="M109" s="67" t="str">
        <f>IF(ISNUMBER(MATCH($D109,'[1]Scheduling Worksheet'!$J$1:$J$65536,0)),VLOOKUP($D109,'[1]Scheduling Worksheet'!$J$1:$X$65536,14,FALSE),"")</f>
        <v/>
      </c>
      <c r="N109" s="69" t="str">
        <f>IF(ISNUMBER(MATCH($D109,'[1]Scheduling Worksheet'!$K$1:$K$65536,0)),VLOOKUP($D109,'[1]Scheduling Worksheet'!$K$1:$X$65536,13,FALSE),"")</f>
        <v>9:30-EM</v>
      </c>
      <c r="O109" s="36"/>
      <c r="P109"/>
      <c r="Q109"/>
      <c r="R109" s="67" t="str">
        <f>IF(ISNUMBER(MATCH($D109,'[1]Scheduling Worksheet'!L$1:L$65536,0)),VLOOKUP($D109,'[1]Scheduling Worksheet'!$L$1:$X$65536,13,FALSE),"")</f>
        <v/>
      </c>
      <c r="S109" s="67" t="str">
        <f>IF(ISNUMBER(MATCH($D109,'[1]Scheduling Worksheet'!$M$1:$M$65536,0)),VLOOKUP($D109,'[1]Scheduling Worksheet'!$M$1:$X$65536,12,FALSE),"")</f>
        <v>9:30-EM</v>
      </c>
      <c r="T109" s="67" t="str">
        <f>IF(ISNUMBER(MATCH($D109,'[1]Scheduling Worksheet'!$N$1:$N$65536,0)),VLOOKUP($D109,'[1]Scheduling Worksheet'!$N$1:$X$65536,11,FALSE),"")</f>
        <v/>
      </c>
      <c r="U109" s="67" t="str">
        <f>IF(ISNUMBER(MATCH($D109,'[1]Scheduling Worksheet'!$O$1:$O$65536,0)),VLOOKUP($D109,'[1]Scheduling Worksheet'!$O$1:$X$65536,10,FALSE),"")</f>
        <v/>
      </c>
      <c r="V109" s="67" t="str">
        <f>IF(ISNUMBER(MATCH($D109,'[1]Scheduling Worksheet'!$P$1:$P$65536,0)),VLOOKUP($D109,'[1]Scheduling Worksheet'!$P$1:$X$65536,9,FALSE),"")</f>
        <v>9:30-EM</v>
      </c>
      <c r="W109" s="67" t="str">
        <f>IF(ISNUMBER(MATCH($D109,'[1]Scheduling Worksheet'!$Q$1:$Q$65536,0)),VLOOKUP($D109,'[1]Scheduling Worksheet'!$Q$1:$X$65536,8,FALSE),"")</f>
        <v/>
      </c>
      <c r="X109" s="67" t="str">
        <f>IF(ISNUMBER(MATCH($D109,'[1]Scheduling Worksheet'!$R$1:$R$65536,0)),VLOOKUP($D109,'[1]Scheduling Worksheet'!$R$1:$X$65536,7,FALSE),"")</f>
        <v/>
      </c>
      <c r="Y109" s="68" t="str">
        <f>IF(ISNUMBER(MATCH($D109,'[1]Scheduling Worksheet'!$S$1:$S$65536,0)),VLOOKUP($D109,'[1]Scheduling Worksheet'!$S$1:$X$65536,6,FALSE),"")</f>
        <v>9:30-EM</v>
      </c>
      <c r="Z109" s="68" t="str">
        <f>IF(ISNUMBER(MATCH($D109,'[1]Scheduling Worksheet'!$T$1:$T$65536,0)),VLOOKUP($D109,'[1]Scheduling Worksheet'!$T$1:$X$65536,5,FALSE),"")</f>
        <v/>
      </c>
      <c r="AA109" s="31"/>
      <c r="AB109" s="6">
        <f t="shared" si="21"/>
        <v>7</v>
      </c>
      <c r="AC109" s="6">
        <f t="shared" si="22"/>
        <v>7</v>
      </c>
      <c r="AD109" s="35">
        <f t="shared" si="23"/>
        <v>0</v>
      </c>
      <c r="AE109" s="25">
        <f>VLOOKUP($D109,[2]EM!$D$1:$O$65540,5,FALSE)</f>
        <v>0</v>
      </c>
      <c r="AF109" s="25" t="str">
        <f>_xlfn.XLOOKUP(D109,[2]EM!$D:$D,[2]EM!$AK:$AK,"")</f>
        <v>daughter of JB Watters</v>
      </c>
      <c r="AG109" s="25">
        <f>_xlfn.XLOOKUP(D109,[2]EM!$D:$D,[2]EM!$AN:$AN,"")</f>
        <v>0</v>
      </c>
      <c r="AH109" s="4" t="str">
        <f>VLOOKUP($D109,[2]EM!$D$1:$O$65540,12,FALSE)</f>
        <v>jwatters@st-ignatius-edu.org</v>
      </c>
      <c r="AI109" s="3"/>
      <c r="AJ109" s="3" t="str">
        <f>_xlfn.XLOOKUP(D109,'[2]EIM check'!$A:$A,'[2]EIM check'!$C:$C,"no info")</f>
        <v>Expires 2027/08</v>
      </c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DR109" s="10"/>
    </row>
    <row r="110" spans="1:126" s="11" customFormat="1" ht="20.25" customHeight="1" x14ac:dyDescent="0.2">
      <c r="A110" s="41" t="str">
        <f>_xlfn.XLOOKUP(D110,[2]EM!$D:$D,[2]EM!$F:$F,"")</f>
        <v/>
      </c>
      <c r="B110" s="52" t="str">
        <f>VLOOKUP($D110,[2]EM!$D$1:$P$65540,13,FALSE)</f>
        <v>512-350-1224</v>
      </c>
      <c r="C110" s="54" t="str">
        <f>_xlfn.XLOOKUP(D110&amp;"*",[2]EM!$D:$D,[2]EM!$E:$E,"",2)</f>
        <v>9:30,</v>
      </c>
      <c r="D110" s="53" t="s">
        <v>129</v>
      </c>
      <c r="E110" s="65" t="str">
        <f>IF(ISNUMBER(MATCH($D110,'[1]Scheduling Worksheet'!$B$1:$B$65536,0)),VLOOKUP($D110,'[1]Scheduling Worksheet'!$B$1:$W$65536,22,FALSE),"")</f>
        <v/>
      </c>
      <c r="F110" s="67" t="str">
        <f>IF(ISNUMBER(MATCH($D110,'[1]Scheduling Worksheet'!$C$1:$C$65536,0)),VLOOKUP($D110,'[1]Scheduling Worksheet'!$C$1:$X$65536,21,FALSE),"")</f>
        <v>9:30-EM</v>
      </c>
      <c r="G110" s="67" t="str">
        <f>IF(ISNUMBER(MATCH($D110,'[1]Scheduling Worksheet'!$D$1:$D$65536,0)),VLOOKUP($D110,'[1]Scheduling Worksheet'!$D$1:$X$65536,20,FALSE),"")</f>
        <v/>
      </c>
      <c r="H110" s="67" t="str">
        <f>IF(ISNUMBER(MATCH($D110,'[1]Scheduling Worksheet'!$E$1:$E$65536,0)),VLOOKUP($D110,'[1]Scheduling Worksheet'!$E$1:$X$65536,19,FALSE),"")</f>
        <v>9:30-EM</v>
      </c>
      <c r="I110" s="67" t="str">
        <f>IF(ISNUMBER(MATCH($D110,'[1]Scheduling Worksheet'!$F$1:$F$65536,0)),VLOOKUP($D110,'[1]Scheduling Worksheet'!$F$1:$X$65536,19,FALSE),"")</f>
        <v/>
      </c>
      <c r="J110" s="67" t="str">
        <f>IF(ISNUMBER(MATCH($D110,'[1]Scheduling Worksheet'!$G$1:$G$65536,0)),VLOOKUP($D110,'[1]Scheduling Worksheet'!$G$1:$X$65536,17,FALSE),"")</f>
        <v/>
      </c>
      <c r="K110" s="67" t="str">
        <f>IF(ISNUMBER(MATCH($D110,'[1]Scheduling Worksheet'!$H$1:$H$65536,0)),VLOOKUP($D110,'[1]Scheduling Worksheet'!$H$1:$X$65536,16,FALSE),"")</f>
        <v>9:30-EM</v>
      </c>
      <c r="L110" s="67" t="str">
        <f>IF(ISNUMBER(MATCH($D110,'[1]Scheduling Worksheet'!$I$1:$I$65536,0)),VLOOKUP($D110,'[1]Scheduling Worksheet'!$I$1:$X$65536,15,FALSE),"")</f>
        <v/>
      </c>
      <c r="M110" s="67" t="str">
        <f>IF(ISNUMBER(MATCH($D110,'[1]Scheduling Worksheet'!$J$1:$J$65536,0)),VLOOKUP($D110,'[1]Scheduling Worksheet'!$J$1:$X$65536,14,FALSE),"")</f>
        <v/>
      </c>
      <c r="N110" s="69" t="str">
        <f>IF(ISNUMBER(MATCH($D110,'[1]Scheduling Worksheet'!$K$1:$K$65536,0)),VLOOKUP($D110,'[1]Scheduling Worksheet'!$K$1:$X$65536,13,FALSE),"")</f>
        <v>9:30-EM</v>
      </c>
      <c r="O110" s="36"/>
      <c r="P110"/>
      <c r="Q110"/>
      <c r="R110" s="67" t="str">
        <f>IF(ISNUMBER(MATCH($D110,'[1]Scheduling Worksheet'!L$1:L$65536,0)),VLOOKUP($D110,'[1]Scheduling Worksheet'!$L$1:$X$65536,13,FALSE),"")</f>
        <v/>
      </c>
      <c r="S110" s="67" t="str">
        <f>IF(ISNUMBER(MATCH($D110,'[1]Scheduling Worksheet'!$M$1:$M$65536,0)),VLOOKUP($D110,'[1]Scheduling Worksheet'!$M$1:$X$65536,12,FALSE),"")</f>
        <v>9:30-EM</v>
      </c>
      <c r="T110" s="67" t="str">
        <f>IF(ISNUMBER(MATCH($D110,'[1]Scheduling Worksheet'!$N$1:$N$65536,0)),VLOOKUP($D110,'[1]Scheduling Worksheet'!$N$1:$X$65536,11,FALSE),"")</f>
        <v/>
      </c>
      <c r="U110" s="67" t="str">
        <f>IF(ISNUMBER(MATCH($D110,'[1]Scheduling Worksheet'!$O$1:$O$65536,0)),VLOOKUP($D110,'[1]Scheduling Worksheet'!$O$1:$X$65536,10,FALSE),"")</f>
        <v/>
      </c>
      <c r="V110" s="67" t="str">
        <f>IF(ISNUMBER(MATCH($D110,'[1]Scheduling Worksheet'!$P$1:$P$65536,0)),VLOOKUP($D110,'[1]Scheduling Worksheet'!$P$1:$X$65536,9,FALSE),"")</f>
        <v>9:30-EM</v>
      </c>
      <c r="W110" s="67" t="str">
        <f>IF(ISNUMBER(MATCH($D110,'[1]Scheduling Worksheet'!$Q$1:$Q$65536,0)),VLOOKUP($D110,'[1]Scheduling Worksheet'!$Q$1:$X$65536,8,FALSE),"")</f>
        <v/>
      </c>
      <c r="X110" s="67" t="str">
        <f>IF(ISNUMBER(MATCH($D110,'[1]Scheduling Worksheet'!$R$1:$R$65536,0)),VLOOKUP($D110,'[1]Scheduling Worksheet'!$R$1:$X$65536,7,FALSE),"")</f>
        <v/>
      </c>
      <c r="Y110" s="68" t="str">
        <f>IF(ISNUMBER(MATCH($D110,'[1]Scheduling Worksheet'!$S$1:$S$65536,0)),VLOOKUP($D110,'[1]Scheduling Worksheet'!$S$1:$X$65536,6,FALSE),"")</f>
        <v>9:30-EM</v>
      </c>
      <c r="Z110" s="68" t="str">
        <f>IF(ISNUMBER(MATCH($D110,'[1]Scheduling Worksheet'!$T$1:$T$65536,0)),VLOOKUP($D110,'[1]Scheduling Worksheet'!$T$1:$X$65536,5,FALSE),"")</f>
        <v/>
      </c>
      <c r="AA110" s="31"/>
      <c r="AB110" s="6">
        <f t="shared" si="21"/>
        <v>7</v>
      </c>
      <c r="AC110" s="6">
        <f t="shared" si="22"/>
        <v>7</v>
      </c>
      <c r="AD110" s="35">
        <f t="shared" si="23"/>
        <v>0</v>
      </c>
      <c r="AE110" s="25">
        <f>VLOOKUP($D110,[2]EM!$D$1:$O$65540,5,FALSE)</f>
        <v>0</v>
      </c>
      <c r="AF110" s="25">
        <f>_xlfn.XLOOKUP(D110,[2]EM!$D:$D,[2]EM!$AK:$AK,"")</f>
        <v>0</v>
      </c>
      <c r="AG110" s="25">
        <f>_xlfn.XLOOKUP(D110,[2]EM!$D:$D,[2]EM!$AN:$AN,"")</f>
        <v>0</v>
      </c>
      <c r="AH110" s="4" t="str">
        <f>VLOOKUP($D110,[2]EM!$D$1:$O$65540,12,FALSE)</f>
        <v>jwatters@st-ignatius-edu.org</v>
      </c>
      <c r="AI110" s="3"/>
      <c r="AJ110" s="3" t="str">
        <f>_xlfn.XLOOKUP(D110,'[2]EIM check'!$A:$A,'[2]EIM check'!$C:$C,"no info")</f>
        <v>Expires 2027/06</v>
      </c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DR110" s="10"/>
    </row>
    <row r="111" spans="1:126" s="11" customFormat="1" ht="20.25" customHeight="1" x14ac:dyDescent="0.2">
      <c r="A111" s="41">
        <f>_xlfn.XLOOKUP(D111,[2]EM!$D:$D,[2]EM!$F:$F,"")</f>
        <v>0</v>
      </c>
      <c r="B111" s="89" t="str">
        <f>VLOOKUP($D111,[2]EM!$D$1:$P$65540,13,FALSE)</f>
        <v>737-270-3403</v>
      </c>
      <c r="C111" s="54" t="str">
        <f>_xlfn.XLOOKUP(D111&amp;"*",[2]EM!$D:$D,[2]EM!$E:$E,"",2)</f>
        <v>9:30, 11:15, any</v>
      </c>
      <c r="D111" s="60" t="s">
        <v>155</v>
      </c>
      <c r="E111" s="65" t="str">
        <f>IF(ISNUMBER(MATCH($D111,'[1]Scheduling Worksheet'!$B$1:$B$65536,0)),VLOOKUP($D111,'[1]Scheduling Worksheet'!$B$1:$W$65536,22,FALSE),"")</f>
        <v/>
      </c>
      <c r="F111" s="67" t="str">
        <f>IF(ISNUMBER(MATCH($D111,'[1]Scheduling Worksheet'!$C$1:$C$65536,0)),VLOOKUP($D111,'[1]Scheduling Worksheet'!$C$1:$X$65536,21,FALSE),"")</f>
        <v>9:30-EM</v>
      </c>
      <c r="G111" s="67" t="str">
        <f>IF(ISNUMBER(MATCH($D111,'[1]Scheduling Worksheet'!$D$1:$D$65536,0)),VLOOKUP($D111,'[1]Scheduling Worksheet'!$D$1:$X$65536,20,FALSE),"")</f>
        <v/>
      </c>
      <c r="H111" s="67" t="str">
        <f>IF(ISNUMBER(MATCH($D111,'[1]Scheduling Worksheet'!$E$1:$E$65536,0)),VLOOKUP($D111,'[1]Scheduling Worksheet'!$E$1:$X$65536,19,FALSE),"")</f>
        <v>9:30-EM</v>
      </c>
      <c r="I111" s="67" t="str">
        <f>IF(ISNUMBER(MATCH($D111,'[1]Scheduling Worksheet'!$F$1:$F$65536,0)),VLOOKUP($D111,'[1]Scheduling Worksheet'!$F$1:$X$65536,19,FALSE),"")</f>
        <v/>
      </c>
      <c r="J111" s="66" t="str">
        <f>IF(ISNUMBER(MATCH($D111,'[1]Scheduling Worksheet'!$G$1:$G$65536,0)),VLOOKUP($D111,'[1]Scheduling Worksheet'!$G$1:$X$65536,17,FALSE),"")</f>
        <v/>
      </c>
      <c r="K111" s="66" t="str">
        <f>IF(ISNUMBER(MATCH($D111,'[1]Scheduling Worksheet'!$H$1:$H$65536,0)),VLOOKUP($D111,'[1]Scheduling Worksheet'!$H$1:$X$65536,16,FALSE),"")</f>
        <v/>
      </c>
      <c r="L111" s="66" t="str">
        <f>IF(ISNUMBER(MATCH($D111,'[1]Scheduling Worksheet'!$I$1:$I$65536,0)),VLOOKUP($D111,'[1]Scheduling Worksheet'!$I$1:$X$65536,15,FALSE),"")</f>
        <v/>
      </c>
      <c r="M111" s="67" t="str">
        <f>IF(ISNUMBER(MATCH($D111,'[1]Scheduling Worksheet'!$J$1:$J$65536,0)),VLOOKUP($D111,'[1]Scheduling Worksheet'!$J$1:$X$65536,14,FALSE),"")</f>
        <v>9:30-EM</v>
      </c>
      <c r="N111" s="69" t="str">
        <f>IF(ISNUMBER(MATCH($D111,'[1]Scheduling Worksheet'!$K$1:$K$65536,0)),VLOOKUP($D111,'[1]Scheduling Worksheet'!$K$1:$X$65536,13,FALSE),"")</f>
        <v/>
      </c>
      <c r="O111" s="36"/>
      <c r="P111"/>
      <c r="Q111"/>
      <c r="R111" s="67" t="str">
        <f>IF(ISNUMBER(MATCH($D111,'[1]Scheduling Worksheet'!L$1:L$65536,0)),VLOOKUP($D111,'[1]Scheduling Worksheet'!$L$1:$X$65536,13,FALSE),"")</f>
        <v/>
      </c>
      <c r="S111" s="67" t="str">
        <f>IF(ISNUMBER(MATCH($D111,'[1]Scheduling Worksheet'!$M$1:$M$65536,0)),VLOOKUP($D111,'[1]Scheduling Worksheet'!$M$1:$X$65536,12,FALSE),"")</f>
        <v>9:30-EM</v>
      </c>
      <c r="T111" s="67" t="str">
        <f>IF(ISNUMBER(MATCH($D111,'[1]Scheduling Worksheet'!$N$1:$N$65536,0)),VLOOKUP($D111,'[1]Scheduling Worksheet'!$N$1:$X$65536,11,FALSE),"")</f>
        <v/>
      </c>
      <c r="U111" s="67" t="str">
        <f>IF(ISNUMBER(MATCH($D111,'[1]Scheduling Worksheet'!$O$1:$O$65536,0)),VLOOKUP($D111,'[1]Scheduling Worksheet'!$O$1:$X$65536,10,FALSE),"")</f>
        <v/>
      </c>
      <c r="V111" s="67" t="str">
        <f>IF(ISNUMBER(MATCH($D111,'[1]Scheduling Worksheet'!$P$1:$P$65536,0)),VLOOKUP($D111,'[1]Scheduling Worksheet'!$P$1:$X$65536,9,FALSE),"")</f>
        <v>9:30-EM</v>
      </c>
      <c r="W111" s="67" t="str">
        <f>IF(ISNUMBER(MATCH($D111,'[1]Scheduling Worksheet'!$Q$1:$Q$65536,0)),VLOOKUP($D111,'[1]Scheduling Worksheet'!$Q$1:$X$65536,8,FALSE),"")</f>
        <v/>
      </c>
      <c r="X111" s="67" t="str">
        <f>IF(ISNUMBER(MATCH($D111,'[1]Scheduling Worksheet'!$R$1:$R$65536,0)),VLOOKUP($D111,'[1]Scheduling Worksheet'!$R$1:$X$65536,7,FALSE),"")</f>
        <v>9:30-EM</v>
      </c>
      <c r="Y111" s="68" t="str">
        <f>IF(ISNUMBER(MATCH($D111,'[1]Scheduling Worksheet'!$S$1:$S$65536,0)),VLOOKUP($D111,'[1]Scheduling Worksheet'!$S$1:$X$65536,6,FALSE),"")</f>
        <v/>
      </c>
      <c r="Z111" s="68" t="str">
        <f>IF(ISNUMBER(MATCH($D111,'[1]Scheduling Worksheet'!$T$1:$T$65536,0)),VLOOKUP($D111,'[1]Scheduling Worksheet'!$T$1:$X$65536,5,FALSE),"")</f>
        <v>9:30-EM</v>
      </c>
      <c r="AA111" s="31"/>
      <c r="AB111" s="6">
        <f t="shared" si="21"/>
        <v>7</v>
      </c>
      <c r="AC111" s="6">
        <f t="shared" si="22"/>
        <v>7</v>
      </c>
      <c r="AD111" s="35">
        <f t="shared" si="23"/>
        <v>0</v>
      </c>
      <c r="AE111" s="25">
        <f>VLOOKUP($D111,[2]EM!$D$1:$O$65540,5,FALSE)</f>
        <v>0</v>
      </c>
      <c r="AF111" s="25" t="str">
        <f>_xlfn.XLOOKUP(D111,[2]EM!$D:$D,[2]EM!$AK:$AK,"")</f>
        <v>Schedule separate from wife, Mariana</v>
      </c>
      <c r="AG111" s="25">
        <f>_xlfn.XLOOKUP(D111,[2]EM!$D:$D,[2]EM!$AN:$AN,"")</f>
        <v>0</v>
      </c>
      <c r="AH111" s="4" t="str">
        <f>VLOOKUP($D111,[2]EM!$D$1:$O$65540,12,FALSE)</f>
        <v>kevinpjohns@gmail.com</v>
      </c>
      <c r="AI111" s="3"/>
      <c r="AJ111" s="3" t="str">
        <f>_xlfn.XLOOKUP(D111,'[2]EIM check'!$A:$A,'[2]EIM check'!$C:$C,"no info")</f>
        <v>no info</v>
      </c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DR111" s="10"/>
      <c r="DS111" s="10"/>
      <c r="DT111" s="10"/>
      <c r="DU111" s="10"/>
      <c r="DV111" s="10"/>
    </row>
    <row r="112" spans="1:126" s="313" customFormat="1" ht="20.25" customHeight="1" x14ac:dyDescent="0.2">
      <c r="A112" s="295">
        <f>_xlfn.XLOOKUP(D112,[2]EM!$D:$D,[2]EM!$F:$F,"")</f>
        <v>0</v>
      </c>
      <c r="B112" s="296" t="str">
        <f>VLOOKUP($D112,[2]EM!$D$1:$P$65540,13,FALSE)</f>
        <v>512-596-8830</v>
      </c>
      <c r="C112" s="297" t="str">
        <f>_xlfn.XLOOKUP(D112&amp;"*",[2]EM!$D:$D,[2]EM!$E:$E,"",2)</f>
        <v>9:30,</v>
      </c>
      <c r="D112" s="298" t="s">
        <v>79</v>
      </c>
      <c r="E112" s="299" t="str">
        <f>IF(ISNUMBER(MATCH($D112,'[1]Scheduling Worksheet'!$B$1:$B$65536,0)),VLOOKUP($D112,'[1]Scheduling Worksheet'!$B$1:$W$65536,22,FALSE),"")</f>
        <v/>
      </c>
      <c r="F112" s="300" t="str">
        <f>IF(ISNUMBER(MATCH($D112,'[1]Scheduling Worksheet'!$C$1:$C$65536,0)),VLOOKUP($D112,'[1]Scheduling Worksheet'!$C$1:$X$65536,21,FALSE),"")</f>
        <v/>
      </c>
      <c r="G112" s="300" t="str">
        <f>IF(ISNUMBER(MATCH($D112,'[1]Scheduling Worksheet'!$D$1:$D$65536,0)),VLOOKUP($D112,'[1]Scheduling Worksheet'!$D$1:$X$65536,20,FALSE),"")</f>
        <v/>
      </c>
      <c r="H112" s="300" t="str">
        <f>IF(ISNUMBER(MATCH($D112,'[1]Scheduling Worksheet'!$E$1:$E$65536,0)),VLOOKUP($D112,'[1]Scheduling Worksheet'!$E$1:$X$65536,19,FALSE),"")</f>
        <v/>
      </c>
      <c r="I112" s="300" t="str">
        <f>IF(ISNUMBER(MATCH($D112,'[1]Scheduling Worksheet'!$F$1:$F$65536,0)),VLOOKUP($D112,'[1]Scheduling Worksheet'!$F$1:$X$65536,19,FALSE),"")</f>
        <v/>
      </c>
      <c r="J112" s="300" t="str">
        <f>IF(ISNUMBER(MATCH($D112,'[1]Scheduling Worksheet'!$G$1:$G$65536,0)),VLOOKUP($D112,'[1]Scheduling Worksheet'!$G$1:$X$65536,17,FALSE),"")</f>
        <v/>
      </c>
      <c r="K112" s="300" t="str">
        <f>IF(ISNUMBER(MATCH($D112,'[1]Scheduling Worksheet'!$H$1:$H$65536,0)),VLOOKUP($D112,'[1]Scheduling Worksheet'!$H$1:$X$65536,16,FALSE),"")</f>
        <v/>
      </c>
      <c r="L112" s="300" t="str">
        <f>IF(ISNUMBER(MATCH($D112,'[1]Scheduling Worksheet'!$I$1:$I$65536,0)),VLOOKUP($D112,'[1]Scheduling Worksheet'!$I$1:$X$65536,15,FALSE),"")</f>
        <v/>
      </c>
      <c r="M112" s="300" t="str">
        <f>IF(ISNUMBER(MATCH($D112,'[1]Scheduling Worksheet'!$J$1:$J$65536,0)),VLOOKUP($D112,'[1]Scheduling Worksheet'!$J$1:$X$65536,14,FALSE),"")</f>
        <v/>
      </c>
      <c r="N112" s="301" t="str">
        <f>IF(ISNUMBER(MATCH($D112,'[1]Scheduling Worksheet'!$K$1:$K$65536,0)),VLOOKUP($D112,'[1]Scheduling Worksheet'!$K$1:$X$65536,13,FALSE),"")</f>
        <v/>
      </c>
      <c r="O112" s="302"/>
      <c r="P112" s="303"/>
      <c r="Q112" s="303"/>
      <c r="R112" s="300" t="str">
        <f>IF(ISNUMBER(MATCH($D112,'[1]Scheduling Worksheet'!L$1:L$65536,0)),VLOOKUP($D112,'[1]Scheduling Worksheet'!$L$1:$X$65536,13,FALSE),"")</f>
        <v/>
      </c>
      <c r="S112" s="300" t="str">
        <f>IF(ISNUMBER(MATCH($D112,'[1]Scheduling Worksheet'!$M$1:$M$65536,0)),VLOOKUP($D112,'[1]Scheduling Worksheet'!$M$1:$X$65536,12,FALSE),"")</f>
        <v/>
      </c>
      <c r="T112" s="300" t="str">
        <f>IF(ISNUMBER(MATCH($D112,'[1]Scheduling Worksheet'!$N$1:$N$65536,0)),VLOOKUP($D112,'[1]Scheduling Worksheet'!$N$1:$X$65536,11,FALSE),"")</f>
        <v/>
      </c>
      <c r="U112" s="300" t="str">
        <f>IF(ISNUMBER(MATCH($D112,'[1]Scheduling Worksheet'!$O$1:$O$65536,0)),VLOOKUP($D112,'[1]Scheduling Worksheet'!$O$1:$X$65536,10,FALSE),"")</f>
        <v/>
      </c>
      <c r="V112" s="300" t="str">
        <f>IF(ISNUMBER(MATCH($D112,'[1]Scheduling Worksheet'!$P$1:$P$65536,0)),VLOOKUP($D112,'[1]Scheduling Worksheet'!$P$1:$X$65536,9,FALSE),"")</f>
        <v/>
      </c>
      <c r="W112" s="300" t="str">
        <f>IF(ISNUMBER(MATCH($D112,'[1]Scheduling Worksheet'!$Q$1:$Q$65536,0)),VLOOKUP($D112,'[1]Scheduling Worksheet'!$Q$1:$X$65536,8,FALSE),"")</f>
        <v/>
      </c>
      <c r="X112" s="300" t="str">
        <f>IF(ISNUMBER(MATCH($D112,'[1]Scheduling Worksheet'!$R$1:$R$65536,0)),VLOOKUP($D112,'[1]Scheduling Worksheet'!$R$1:$X$65536,7,FALSE),"")</f>
        <v/>
      </c>
      <c r="Y112" s="304" t="str">
        <f>IF(ISNUMBER(MATCH($D112,'[1]Scheduling Worksheet'!$S$1:$S$65536,0)),VLOOKUP($D112,'[1]Scheduling Worksheet'!$S$1:$X$65536,6,FALSE),"")</f>
        <v/>
      </c>
      <c r="Z112" s="304" t="str">
        <f>IF(ISNUMBER(MATCH($D112,'[1]Scheduling Worksheet'!$T$1:$T$65536,0)),VLOOKUP($D112,'[1]Scheduling Worksheet'!$T$1:$X$65536,5,FALSE),"")</f>
        <v/>
      </c>
      <c r="AA112" s="305"/>
      <c r="AB112" s="306">
        <f t="shared" si="21"/>
        <v>0</v>
      </c>
      <c r="AC112" s="306">
        <f t="shared" si="22"/>
        <v>0</v>
      </c>
      <c r="AD112" s="307">
        <f t="shared" si="23"/>
        <v>0</v>
      </c>
      <c r="AE112" s="308">
        <f>VLOOKUP($D112,[2]EM!$D$1:$O$65540,5,FALSE)</f>
        <v>0</v>
      </c>
      <c r="AF112" s="309">
        <f>_xlfn.XLOOKUP(D112,[2]EM!$D:$D,[2]EM!$AK:$AK,"")</f>
        <v>0</v>
      </c>
      <c r="AG112" s="309">
        <f>_xlfn.XLOOKUP(D112,[2]EM!$D:$D,[2]EM!$AN:$AN,"")</f>
        <v>0</v>
      </c>
      <c r="AH112" s="310" t="str">
        <f>VLOOKUP($D112,[2]EM!$D$1:$O$65540,12,FALSE)</f>
        <v>beatrismcervantes@yahoo.com</v>
      </c>
      <c r="AI112" s="310" t="str">
        <f>VLOOKUP($D112,[2]EM!$D$1:$O$65540,12,FALSE)</f>
        <v>beatrismcervantes@yahoo.com</v>
      </c>
      <c r="AJ112" s="311" t="str">
        <f>_xlfn.XLOOKUP(D112,'[2]EIM check'!$A:$A,'[2]EIM check'!$C:$C,"no info")</f>
        <v>Expires 2025/02</v>
      </c>
      <c r="AK112" s="312"/>
      <c r="AL112" s="312"/>
      <c r="AM112" s="312"/>
      <c r="AN112" s="312"/>
      <c r="AO112" s="312"/>
      <c r="AP112" s="312"/>
      <c r="AQ112" s="312"/>
      <c r="AR112" s="312"/>
      <c r="AS112" s="312"/>
      <c r="AT112" s="312"/>
      <c r="AU112" s="312"/>
      <c r="AV112" s="312"/>
      <c r="AW112" s="312"/>
      <c r="AX112" s="312"/>
      <c r="AY112" s="312"/>
      <c r="AZ112" s="312"/>
      <c r="BA112" s="312"/>
      <c r="BB112" s="312"/>
      <c r="BC112" s="312"/>
      <c r="BD112" s="312"/>
      <c r="BE112" s="312"/>
      <c r="BF112" s="312"/>
      <c r="BG112" s="312"/>
      <c r="BH112" s="312"/>
      <c r="BI112" s="312"/>
      <c r="BJ112" s="312"/>
      <c r="BK112" s="312"/>
      <c r="BL112" s="312"/>
      <c r="BM112" s="312"/>
      <c r="BN112" s="312"/>
      <c r="BO112" s="312"/>
      <c r="BP112" s="312"/>
      <c r="BQ112" s="312"/>
      <c r="BR112" s="312"/>
      <c r="BS112" s="312"/>
      <c r="BT112" s="312"/>
      <c r="BU112" s="312"/>
      <c r="BV112" s="312"/>
    </row>
    <row r="113" spans="1:126" s="277" customFormat="1" ht="20.25" customHeight="1" x14ac:dyDescent="0.2">
      <c r="A113" s="132"/>
      <c r="B113" s="148"/>
      <c r="C113" s="149"/>
      <c r="D113" s="150"/>
      <c r="E113" s="151"/>
      <c r="F113" s="152"/>
      <c r="G113" s="152"/>
      <c r="H113" s="152"/>
      <c r="I113" s="152"/>
      <c r="J113" s="152"/>
      <c r="K113" s="152"/>
      <c r="L113" s="152"/>
      <c r="M113" s="152"/>
      <c r="N113" s="153"/>
      <c r="O113" s="138"/>
      <c r="P113" s="139"/>
      <c r="Q113" s="139"/>
      <c r="R113" s="152"/>
      <c r="S113" s="152"/>
      <c r="T113" s="152"/>
      <c r="U113" s="152"/>
      <c r="V113" s="152"/>
      <c r="W113" s="152"/>
      <c r="X113" s="152"/>
      <c r="Y113" s="155"/>
      <c r="Z113" s="155"/>
      <c r="AA113" s="142"/>
      <c r="AB113" s="143"/>
      <c r="AC113" s="143"/>
      <c r="AD113" s="144"/>
      <c r="AE113" s="48"/>
      <c r="AF113" s="48"/>
      <c r="AG113" s="48"/>
      <c r="AH113" s="145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DR113" s="278"/>
      <c r="DS113" s="278"/>
      <c r="DT113" s="278"/>
      <c r="DU113" s="278"/>
      <c r="DV113" s="278"/>
    </row>
    <row r="114" spans="1:126" s="11" customFormat="1" ht="20.25" customHeight="1" x14ac:dyDescent="0.2">
      <c r="A114" s="41">
        <f>_xlfn.XLOOKUP(D114,[2]EM!$D:$D,[2]EM!$F:$F,"")</f>
        <v>0</v>
      </c>
      <c r="B114" s="89" t="str">
        <f>VLOOKUP($D114,[2]EM!$D$1:$P$65540,13,FALSE)</f>
        <v>512-443-1949</v>
      </c>
      <c r="C114" s="54" t="str">
        <f>_xlfn.XLOOKUP(D114&amp;"*",[2]EM!$D:$D,[2]EM!$E:$E,"",2)</f>
        <v>Vg</v>
      </c>
      <c r="D114" s="53" t="s">
        <v>7</v>
      </c>
      <c r="E114" s="65" t="str">
        <f>IF(ISNUMBER(MATCH($D114,'[1]Scheduling Worksheet'!$B$1:$B$65536,0)),VLOOKUP($D114,'[1]Scheduling Worksheet'!$B$1:$W$65536,22,FALSE),"")</f>
        <v/>
      </c>
      <c r="F114" s="67" t="str">
        <f>IF(ISNUMBER(MATCH($D114,'[1]Scheduling Worksheet'!$C$1:$C$65536,0)),VLOOKUP($D114,'[1]Scheduling Worksheet'!$C$1:$X$65536,21,FALSE),"")</f>
        <v>Vg-EM</v>
      </c>
      <c r="G114" s="67" t="str">
        <f>IF(ISNUMBER(MATCH($D114,'[1]Scheduling Worksheet'!$D$1:$D$65536,0)),VLOOKUP($D114,'[1]Scheduling Worksheet'!$D$1:$X$65536,20,FALSE),"")</f>
        <v/>
      </c>
      <c r="H114" s="66" t="str">
        <f>IF(ISNUMBER(MATCH($D114,'[1]Scheduling Worksheet'!$E$1:$E$65536,0)),VLOOKUP($D114,'[1]Scheduling Worksheet'!$E$1:$X$65536,19,FALSE),"")</f>
        <v/>
      </c>
      <c r="I114" s="67" t="str">
        <f>IF(ISNUMBER(MATCH($D114,'[1]Scheduling Worksheet'!$F$1:$F$65536,0)),VLOOKUP($D114,'[1]Scheduling Worksheet'!$F$1:$X$65536,19,FALSE),"")</f>
        <v>Vg-EM</v>
      </c>
      <c r="J114" s="66" t="str">
        <f>IF(ISNUMBER(MATCH($D114,'[1]Scheduling Worksheet'!$G$1:$G$65536,0)),VLOOKUP($D114,'[1]Scheduling Worksheet'!$G$1:$X$65536,17,FALSE),"")</f>
        <v/>
      </c>
      <c r="K114" s="67" t="str">
        <f>IF(ISNUMBER(MATCH($D114,'[1]Scheduling Worksheet'!$H$1:$H$65536,0)),VLOOKUP($D114,'[1]Scheduling Worksheet'!$H$1:$X$65536,16,FALSE),"")</f>
        <v>Vg-EM</v>
      </c>
      <c r="L114" s="66" t="str">
        <f>IF(ISNUMBER(MATCH($D114,'[1]Scheduling Worksheet'!$I$1:$I$65536,0)),VLOOKUP($D114,'[1]Scheduling Worksheet'!$I$1:$X$65536,15,FALSE),"")</f>
        <v/>
      </c>
      <c r="M114" s="67" t="str">
        <f>IF(ISNUMBER(MATCH($D114,'[1]Scheduling Worksheet'!$J$1:$J$65536,0)),VLOOKUP($D114,'[1]Scheduling Worksheet'!$J$1:$X$65536,14,FALSE),"")</f>
        <v/>
      </c>
      <c r="N114" s="91" t="str">
        <f>IF(ISNUMBER(MATCH($D114,'[1]Scheduling Worksheet'!$K$1:$K$65536,0)),VLOOKUP($D114,'[1]Scheduling Worksheet'!$K$1:$X$65536,13,FALSE),"")</f>
        <v/>
      </c>
      <c r="O114" s="36"/>
      <c r="P114"/>
      <c r="Q114"/>
      <c r="R114" s="67" t="str">
        <f>IF(ISNUMBER(MATCH($D114,'[1]Scheduling Worksheet'!L$1:L$65536,0)),VLOOKUP($D114,'[1]Scheduling Worksheet'!$L$1:$X$65536,13,FALSE),"")</f>
        <v>Vg-EM</v>
      </c>
      <c r="S114" s="66" t="str">
        <f>IF(ISNUMBER(MATCH($D114,'[1]Scheduling Worksheet'!$M$1:$M$65536,0)),VLOOKUP($D114,'[1]Scheduling Worksheet'!$M$1:$X$65536,12,FALSE),"")</f>
        <v/>
      </c>
      <c r="T114" s="66" t="str">
        <f>IF(ISNUMBER(MATCH($D114,'[1]Scheduling Worksheet'!$N$1:$N$65536,0)),VLOOKUP($D114,'[1]Scheduling Worksheet'!$N$1:$X$65536,11,FALSE),"")</f>
        <v/>
      </c>
      <c r="U114" s="66" t="str">
        <f>IF(ISNUMBER(MATCH($D114,'[1]Scheduling Worksheet'!$O$1:$O$65536,0)),VLOOKUP($D114,'[1]Scheduling Worksheet'!$O$1:$X$65536,10,FALSE),"")</f>
        <v/>
      </c>
      <c r="V114" s="66" t="str">
        <f>IF(ISNUMBER(MATCH($D114,'[1]Scheduling Worksheet'!$P$1:$P$65536,0)),VLOOKUP($D114,'[1]Scheduling Worksheet'!$P$1:$X$65536,9,FALSE),"")</f>
        <v/>
      </c>
      <c r="W114" s="67" t="str">
        <f>IF(ISNUMBER(MATCH($D114,'[1]Scheduling Worksheet'!$Q$1:$Q$65536,0)),VLOOKUP($D114,'[1]Scheduling Worksheet'!$Q$1:$X$65536,8,FALSE),"")</f>
        <v/>
      </c>
      <c r="X114" s="67" t="str">
        <f>IF(ISNUMBER(MATCH($D114,'[1]Scheduling Worksheet'!$R$1:$R$65536,0)),VLOOKUP($D114,'[1]Scheduling Worksheet'!$R$1:$X$65536,7,FALSE),"")</f>
        <v/>
      </c>
      <c r="Y114" s="90" t="str">
        <f>IF(ISNUMBER(MATCH($D114,'[1]Scheduling Worksheet'!$S$1:$S$65536,0)),VLOOKUP($D114,'[1]Scheduling Worksheet'!$S$1:$X$65536,6,FALSE),"")</f>
        <v/>
      </c>
      <c r="Z114" s="90" t="str">
        <f>IF(ISNUMBER(MATCH($D114,'[1]Scheduling Worksheet'!$T$1:$T$65536,0)),VLOOKUP($D114,'[1]Scheduling Worksheet'!$T$1:$X$65536,5,FALSE),"")</f>
        <v/>
      </c>
      <c r="AA114" s="31"/>
      <c r="AB114" s="6">
        <f t="shared" ref="AB114:AB132" si="24">COUNTIF($E114:$Z114,"*-EM*")+COUNTIF($E114:$Z114,"*-CUP*")</f>
        <v>4</v>
      </c>
      <c r="AC114" s="6">
        <f t="shared" ref="AC114:AC132" si="25">COUNTIF($E114:$Z114,"*-EM*")+COUNTIF($E114:$Z114,"*-CUP*")+COUNTIF($E114:$Z114,"*-Lector*")</f>
        <v>4</v>
      </c>
      <c r="AD114" s="35">
        <f t="shared" ref="AD114:AD132" si="26">COUNTIF($E114:$Z114,"*-Lector")</f>
        <v>0</v>
      </c>
      <c r="AE114" s="25" t="str">
        <f>VLOOKUP($D114,[2]EM!$D$1:$O$65540,5,FALSE)</f>
        <v>SAC</v>
      </c>
      <c r="AF114" s="25" t="str">
        <f>_xlfn.XLOOKUP(D114,[2]EM!$D:$D,[2]EM!$AK:$AK,"")</f>
        <v xml:space="preserve">Daughter Jessica. </v>
      </c>
      <c r="AG114" s="25" t="str">
        <f>_xlfn.XLOOKUP(D114,[2]EM!$D:$D,[2]EM!$AN:$AN,"")</f>
        <v>Daughter Jessica.  Prefer not to be scheduled together, if possible.</v>
      </c>
      <c r="AH114" s="4" t="str">
        <f>VLOOKUP($D114,[2]EM!$D$1:$O$65540,12,FALSE)</f>
        <v>janetj1982@aol.com</v>
      </c>
      <c r="AI114" s="3"/>
      <c r="AJ114" s="3" t="str">
        <f>_xlfn.XLOOKUP(D114,'[2]EIM check'!$A:$A,'[2]EIM check'!$C:$C,"no info")</f>
        <v>Expires 2027/12</v>
      </c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DR114" s="10"/>
    </row>
    <row r="115" spans="1:126" s="11" customFormat="1" ht="20.25" customHeight="1" x14ac:dyDescent="0.2">
      <c r="A115" s="41" t="str">
        <f>_xlfn.XLOOKUP(D115,[2]EM!$D:$D,[2]EM!$F:$F,"")</f>
        <v>cup</v>
      </c>
      <c r="B115" s="89" t="str">
        <f>VLOOKUP($D115,[2]EM!$D$1:$P$65540,13,FALSE)</f>
        <v>512-707-2890</v>
      </c>
      <c r="C115" s="54" t="str">
        <f>_xlfn.XLOOKUP(D115&amp;"*",[2]EM!$D:$D,[2]EM!$E:$E,"",2)</f>
        <v>Vg</v>
      </c>
      <c r="D115" s="39" t="s">
        <v>24</v>
      </c>
      <c r="E115" s="65" t="str">
        <f>IF(ISNUMBER(MATCH($D115,'[1]Scheduling Worksheet'!$B$1:$B$65536,0)),VLOOKUP($D115,'[1]Scheduling Worksheet'!$B$1:$W$65536,22,FALSE),"")</f>
        <v/>
      </c>
      <c r="F115" s="66" t="str">
        <f>IF(ISNUMBER(MATCH($D115,'[1]Scheduling Worksheet'!$C$1:$C$65536,0)),VLOOKUP($D115,'[1]Scheduling Worksheet'!$C$1:$X$65536,21,FALSE),"")</f>
        <v/>
      </c>
      <c r="G115" s="66" t="str">
        <f>IF(ISNUMBER(MATCH($D115,'[1]Scheduling Worksheet'!$D$1:$D$65536,0)),VLOOKUP($D115,'[1]Scheduling Worksheet'!$D$1:$X$65536,20,FALSE),"")</f>
        <v/>
      </c>
      <c r="H115" s="66" t="str">
        <f>IF(ISNUMBER(MATCH($D115,'[1]Scheduling Worksheet'!$E$1:$E$65536,0)),VLOOKUP($D115,'[1]Scheduling Worksheet'!$E$1:$X$65536,19,FALSE),"")</f>
        <v/>
      </c>
      <c r="I115" s="66" t="str">
        <f>IF(ISNUMBER(MATCH($D115,'[1]Scheduling Worksheet'!$F$1:$F$65536,0)),VLOOKUP($D115,'[1]Scheduling Worksheet'!$F$1:$X$65536,19,FALSE),"")</f>
        <v/>
      </c>
      <c r="J115" s="66" t="str">
        <f>IF(ISNUMBER(MATCH($D115,'[1]Scheduling Worksheet'!$G$1:$G$65536,0)),VLOOKUP($D115,'[1]Scheduling Worksheet'!$G$1:$X$65536,17,FALSE),"")</f>
        <v/>
      </c>
      <c r="K115" s="66" t="str">
        <f>IF(ISNUMBER(MATCH($D115,'[1]Scheduling Worksheet'!$H$1:$H$65536,0)),VLOOKUP($D115,'[1]Scheduling Worksheet'!$H$1:$X$65536,16,FALSE),"")</f>
        <v/>
      </c>
      <c r="L115" s="67" t="str">
        <f>IF(ISNUMBER(MATCH($D115,'[1]Scheduling Worksheet'!$I$1:$I$65536,0)),VLOOKUP($D115,'[1]Scheduling Worksheet'!$I$1:$X$65536,15,FALSE),"")</f>
        <v>Vg-EM</v>
      </c>
      <c r="M115" s="67" t="str">
        <f>IF(ISNUMBER(MATCH($D115,'[1]Scheduling Worksheet'!$J$1:$J$65536,0)),VLOOKUP($D115,'[1]Scheduling Worksheet'!$J$1:$X$65536,14,FALSE),"")</f>
        <v/>
      </c>
      <c r="N115" s="68" t="str">
        <f>IF(ISNUMBER(MATCH($D115,'[1]Scheduling Worksheet'!$K$1:$K$65536,0)),VLOOKUP($D115,'[1]Scheduling Worksheet'!$K$1:$X$65536,13,FALSE),"")</f>
        <v>Vg-EM</v>
      </c>
      <c r="O115" s="36"/>
      <c r="P115"/>
      <c r="Q115"/>
      <c r="R115" s="66" t="str">
        <f>IF(ISNUMBER(MATCH($D115,'[1]Scheduling Worksheet'!L$1:L$65536,0)),VLOOKUP($D115,'[1]Scheduling Worksheet'!$L$1:$X$65536,13,FALSE),"")</f>
        <v/>
      </c>
      <c r="S115" s="66" t="str">
        <f>IF(ISNUMBER(MATCH($D115,'[1]Scheduling Worksheet'!$M$1:$M$65536,0)),VLOOKUP($D115,'[1]Scheduling Worksheet'!$M$1:$X$65536,12,FALSE),"")</f>
        <v/>
      </c>
      <c r="T115" s="67" t="str">
        <f>IF(ISNUMBER(MATCH($D115,'[1]Scheduling Worksheet'!$N$1:$N$65536,0)),VLOOKUP($D115,'[1]Scheduling Worksheet'!$N$1:$X$65536,11,FALSE),"")</f>
        <v/>
      </c>
      <c r="U115" s="67" t="str">
        <f>IF(ISNUMBER(MATCH($D115,'[1]Scheduling Worksheet'!$O$1:$O$65536,0)),VLOOKUP($D115,'[1]Scheduling Worksheet'!$O$1:$X$65536,10,FALSE),"")</f>
        <v>Vg-EM</v>
      </c>
      <c r="V115" s="66" t="str">
        <f>IF(ISNUMBER(MATCH($D115,'[1]Scheduling Worksheet'!$P$1:$P$65536,0)),VLOOKUP($D115,'[1]Scheduling Worksheet'!$P$1:$X$65536,9,FALSE),"")</f>
        <v/>
      </c>
      <c r="W115" s="67" t="str">
        <f>IF(ISNUMBER(MATCH($D115,'[1]Scheduling Worksheet'!$Q$1:$Q$65536,0)),VLOOKUP($D115,'[1]Scheduling Worksheet'!$Q$1:$X$65536,8,FALSE),"")</f>
        <v/>
      </c>
      <c r="X115" s="67" t="str">
        <f>IF(ISNUMBER(MATCH($D115,'[1]Scheduling Worksheet'!$R$1:$R$65536,0)),VLOOKUP($D115,'[1]Scheduling Worksheet'!$R$1:$X$65536,7,FALSE),"")</f>
        <v>Vg-EM</v>
      </c>
      <c r="Y115" s="90" t="str">
        <f>IF(ISNUMBER(MATCH($D115,'[1]Scheduling Worksheet'!$S$1:$S$65536,0)),VLOOKUP($D115,'[1]Scheduling Worksheet'!$S$1:$X$65536,6,FALSE),"")</f>
        <v/>
      </c>
      <c r="Z115" s="90" t="str">
        <f>IF(ISNUMBER(MATCH($D115,'[1]Scheduling Worksheet'!$T$1:$T$65536,0)),VLOOKUP($D115,'[1]Scheduling Worksheet'!$T$1:$X$65536,5,FALSE),"")</f>
        <v/>
      </c>
      <c r="AA115" s="30"/>
      <c r="AB115" s="6">
        <f t="shared" si="24"/>
        <v>4</v>
      </c>
      <c r="AC115" s="6">
        <f t="shared" si="25"/>
        <v>4</v>
      </c>
      <c r="AD115" s="35">
        <f t="shared" si="26"/>
        <v>0</v>
      </c>
      <c r="AE115" s="25">
        <f>VLOOKUP($D115,[2]EM!$D$1:$O$65540,5,FALSE)</f>
        <v>0</v>
      </c>
      <c r="AF115" s="25">
        <f>_xlfn.XLOOKUP(D115,[2]EM!$D:$D,[2]EM!$AK:$AK,"")</f>
        <v>0</v>
      </c>
      <c r="AG115" s="25">
        <f>_xlfn.XLOOKUP(D115,[2]EM!$D:$D,[2]EM!$AN:$AN,"")</f>
        <v>0</v>
      </c>
      <c r="AH115" s="4" t="str">
        <f>VLOOKUP($D115,[2]EM!$D$1:$O$65540,12,FALSE)</f>
        <v>rhettamp@gmail.com</v>
      </c>
      <c r="AI115" s="3"/>
      <c r="AJ115" s="3" t="str">
        <f>_xlfn.XLOOKUP(D115,'[2]EIM check'!$A:$A,'[2]EIM check'!$C:$C,"no info")</f>
        <v>Expires 2027/06</v>
      </c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</row>
    <row r="116" spans="1:126" s="5" customFormat="1" ht="20.25" customHeight="1" x14ac:dyDescent="0.2">
      <c r="A116" s="41" t="str">
        <f>_xlfn.XLOOKUP(D116,[2]EM!$D:$D,[2]EM!$F:$F,"")</f>
        <v>cup</v>
      </c>
      <c r="B116" s="89" t="str">
        <f>VLOOKUP($D116,[2]EM!$D$1:$P$65540,13,FALSE)</f>
        <v>512-288-6295
512-922-2147</v>
      </c>
      <c r="C116" s="54" t="str">
        <f>_xlfn.XLOOKUP(D116&amp;"*",[2]EM!$D:$D,[2]EM!$E:$E,"",2)</f>
        <v>Vg</v>
      </c>
      <c r="D116" s="58" t="s">
        <v>75</v>
      </c>
      <c r="E116" s="65" t="str">
        <f>IF(ISNUMBER(MATCH($D116,'[1]Scheduling Worksheet'!$B$1:$B$65536,0)),VLOOKUP($D116,'[1]Scheduling Worksheet'!$B$1:$W$65536,22,FALSE),"")</f>
        <v/>
      </c>
      <c r="F116" s="66" t="str">
        <f>IF(ISNUMBER(MATCH($D116,'[1]Scheduling Worksheet'!$C$1:$C$65536,0)),VLOOKUP($D116,'[1]Scheduling Worksheet'!$C$1:$X$65536,21,FALSE),"")</f>
        <v/>
      </c>
      <c r="G116" s="66" t="str">
        <f>IF(ISNUMBER(MATCH($D116,'[1]Scheduling Worksheet'!$D$1:$D$65536,0)),VLOOKUP($D116,'[1]Scheduling Worksheet'!$D$1:$X$65536,20,FALSE),"")</f>
        <v/>
      </c>
      <c r="H116" s="66" t="str">
        <f>IF(ISNUMBER(MATCH($D116,'[1]Scheduling Worksheet'!$E$1:$E$65536,0)),VLOOKUP($D116,'[1]Scheduling Worksheet'!$E$1:$X$65536,19,FALSE),"")</f>
        <v/>
      </c>
      <c r="I116" s="66" t="str">
        <f>IF(ISNUMBER(MATCH($D116,'[1]Scheduling Worksheet'!$F$1:$F$65536,0)),VLOOKUP($D116,'[1]Scheduling Worksheet'!$F$1:$X$65536,19,FALSE),"")</f>
        <v/>
      </c>
      <c r="J116" s="66" t="str">
        <f>IF(ISNUMBER(MATCH($D116,'[1]Scheduling Worksheet'!$G$1:$G$65536,0)),VLOOKUP($D116,'[1]Scheduling Worksheet'!$G$1:$X$65536,17,FALSE),"")</f>
        <v/>
      </c>
      <c r="K116" s="66" t="str">
        <f>IF(ISNUMBER(MATCH($D116,'[1]Scheduling Worksheet'!$H$1:$H$65536,0)),VLOOKUP($D116,'[1]Scheduling Worksheet'!$H$1:$X$65536,16,FALSE),"")</f>
        <v/>
      </c>
      <c r="L116" s="66" t="str">
        <f>IF(ISNUMBER(MATCH($D116,'[1]Scheduling Worksheet'!$I$1:$I$65536,0)),VLOOKUP($D116,'[1]Scheduling Worksheet'!$I$1:$X$65536,15,FALSE),"")</f>
        <v/>
      </c>
      <c r="M116" s="67" t="str">
        <f>IF(ISNUMBER(MATCH($D116,'[1]Scheduling Worksheet'!$J$1:$J$65536,0)),VLOOKUP($D116,'[1]Scheduling Worksheet'!$J$1:$X$65536,14,FALSE),"")</f>
        <v>Vg-EM</v>
      </c>
      <c r="N116" s="69" t="str">
        <f>IF(ISNUMBER(MATCH($D116,'[1]Scheduling Worksheet'!$K$1:$K$65536,0)),VLOOKUP($D116,'[1]Scheduling Worksheet'!$K$1:$X$65536,13,FALSE),"")</f>
        <v/>
      </c>
      <c r="O116" s="36"/>
      <c r="P116"/>
      <c r="Q116"/>
      <c r="R116" s="67" t="str">
        <f>IF(ISNUMBER(MATCH($D116,'[1]Scheduling Worksheet'!L$1:L$65536,0)),VLOOKUP($D116,'[1]Scheduling Worksheet'!$L$1:$X$65536,13,FALSE),"")</f>
        <v>Vg-EM</v>
      </c>
      <c r="S116" s="67" t="str">
        <f>IF(ISNUMBER(MATCH($D116,'[1]Scheduling Worksheet'!$M$1:$M$65536,0)),VLOOKUP($D116,'[1]Scheduling Worksheet'!$M$1:$X$65536,12,FALSE),"")</f>
        <v/>
      </c>
      <c r="T116" s="67" t="str">
        <f>IF(ISNUMBER(MATCH($D116,'[1]Scheduling Worksheet'!$N$1:$N$65536,0)),VLOOKUP($D116,'[1]Scheduling Worksheet'!$N$1:$X$65536,11,FALSE),"")</f>
        <v>Vg-EM</v>
      </c>
      <c r="U116" s="66" t="str">
        <f>IF(ISNUMBER(MATCH($D116,'[1]Scheduling Worksheet'!$O$1:$O$65536,0)),VLOOKUP($D116,'[1]Scheduling Worksheet'!$O$1:$X$65536,10,FALSE),"")</f>
        <v/>
      </c>
      <c r="V116" s="66" t="str">
        <f>IF(ISNUMBER(MATCH($D116,'[1]Scheduling Worksheet'!$P$1:$P$65536,0)),VLOOKUP($D116,'[1]Scheduling Worksheet'!$P$1:$X$65536,9,FALSE),"")</f>
        <v/>
      </c>
      <c r="W116" s="67" t="str">
        <f>IF(ISNUMBER(MATCH($D116,'[1]Scheduling Worksheet'!$Q$1:$Q$65536,0)),VLOOKUP($D116,'[1]Scheduling Worksheet'!$Q$1:$X$65536,8,FALSE),"")</f>
        <v>Vg-EM</v>
      </c>
      <c r="X116" s="66" t="str">
        <f>IF(ISNUMBER(MATCH($D116,'[1]Scheduling Worksheet'!$R$1:$R$65536,0)),VLOOKUP($D116,'[1]Scheduling Worksheet'!$R$1:$X$65536,7,FALSE),"")</f>
        <v/>
      </c>
      <c r="Y116" s="68" t="str">
        <f>IF(ISNUMBER(MATCH($D116,'[1]Scheduling Worksheet'!$S$1:$S$65536,0)),VLOOKUP($D116,'[1]Scheduling Worksheet'!$S$1:$X$65536,6,FALSE),"")</f>
        <v>Vg-EM</v>
      </c>
      <c r="Z116" s="90" t="str">
        <f>IF(ISNUMBER(MATCH($D116,'[1]Scheduling Worksheet'!$T$1:$T$65536,0)),VLOOKUP($D116,'[1]Scheduling Worksheet'!$T$1:$X$65536,5,FALSE),"")</f>
        <v/>
      </c>
      <c r="AA116" s="30"/>
      <c r="AB116" s="6">
        <f t="shared" si="24"/>
        <v>5</v>
      </c>
      <c r="AC116" s="6">
        <f t="shared" si="25"/>
        <v>5</v>
      </c>
      <c r="AD116" s="35">
        <f t="shared" si="26"/>
        <v>0</v>
      </c>
      <c r="AE116" s="25">
        <f>VLOOKUP($D116,[2]EM!$D$1:$O$65540,5,FALSE)</f>
        <v>0</v>
      </c>
      <c r="AF116" s="25">
        <f>_xlfn.XLOOKUP(D116,[2]EM!$D:$D,[2]EM!$AK:$AK,"")</f>
        <v>0</v>
      </c>
      <c r="AG116" s="25" t="str">
        <f>_xlfn.XLOOKUP(D116,[2]EM!$D:$D,[2]EM!$AN:$AN,"")</f>
        <v>Back 2017-08
Moved to Colorado 8-2016. Full Training 2014-08.</v>
      </c>
      <c r="AH116" s="4" t="str">
        <f>VLOOKUP($D116,[2]EM!$D$1:$O$65540,12,FALSE)</f>
        <v>kellyddailey@att.net</v>
      </c>
      <c r="AI116" s="3"/>
      <c r="AJ116" s="3" t="str">
        <f>_xlfn.XLOOKUP(D116,'[2]EIM check'!$A:$A,'[2]EIM check'!$C:$C,"no info")</f>
        <v>Expires 2027/02</v>
      </c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</row>
    <row r="117" spans="1:126" s="11" customFormat="1" ht="20.100000000000001" customHeight="1" x14ac:dyDescent="0.2">
      <c r="A117" s="41" t="str">
        <f>_xlfn.XLOOKUP(D117,[2]EM!$D:$D,[2]EM!$F:$F,"")</f>
        <v>cup</v>
      </c>
      <c r="B117" s="88" t="str">
        <f>VLOOKUP($D117,[2]EM!$D$1:$P$65540,13,FALSE)</f>
        <v>512-288-6295
512-914-1836</v>
      </c>
      <c r="C117" s="63" t="str">
        <f>_xlfn.XLOOKUP(D117&amp;"*",[2]EM!$D:$D,[2]EM!$E:$E,"",2)</f>
        <v>Vg</v>
      </c>
      <c r="D117" s="40" t="s">
        <v>76</v>
      </c>
      <c r="E117" s="70" t="str">
        <f>IF(ISNUMBER(MATCH($D117,'[1]Scheduling Worksheet'!$B$1:$B$65536,0)),VLOOKUP($D117,'[1]Scheduling Worksheet'!$B$1:$W$65536,22,FALSE),"")</f>
        <v/>
      </c>
      <c r="F117" s="87" t="str">
        <f>IF(ISNUMBER(MATCH($D117,'[1]Scheduling Worksheet'!$C$1:$C$65536,0)),VLOOKUP($D117,'[1]Scheduling Worksheet'!$C$1:$X$65536,21,FALSE),"")</f>
        <v/>
      </c>
      <c r="G117" s="87" t="str">
        <f>IF(ISNUMBER(MATCH($D117,'[1]Scheduling Worksheet'!$D$1:$D$65536,0)),VLOOKUP($D117,'[1]Scheduling Worksheet'!$D$1:$X$65536,20,FALSE),"")</f>
        <v/>
      </c>
      <c r="H117" s="87" t="str">
        <f>IF(ISNUMBER(MATCH($D117,'[1]Scheduling Worksheet'!$E$1:$E$65536,0)),VLOOKUP($D117,'[1]Scheduling Worksheet'!$E$1:$X$65536,19,FALSE),"")</f>
        <v/>
      </c>
      <c r="I117" s="87" t="str">
        <f>IF(ISNUMBER(MATCH($D117,'[1]Scheduling Worksheet'!$F$1:$F$65536,0)),VLOOKUP($D117,'[1]Scheduling Worksheet'!$F$1:$X$65536,19,FALSE),"")</f>
        <v/>
      </c>
      <c r="J117" s="87" t="str">
        <f>IF(ISNUMBER(MATCH($D117,'[1]Scheduling Worksheet'!$G$1:$G$65536,0)),VLOOKUP($D117,'[1]Scheduling Worksheet'!$G$1:$X$65536,17,FALSE),"")</f>
        <v/>
      </c>
      <c r="K117" s="87" t="str">
        <f>IF(ISNUMBER(MATCH($D117,'[1]Scheduling Worksheet'!$H$1:$H$65536,0)),VLOOKUP($D117,'[1]Scheduling Worksheet'!$H$1:$X$65536,16,FALSE),"")</f>
        <v/>
      </c>
      <c r="L117" s="87" t="str">
        <f>IF(ISNUMBER(MATCH($D117,'[1]Scheduling Worksheet'!$I$1:$I$65536,0)),VLOOKUP($D117,'[1]Scheduling Worksheet'!$I$1:$X$65536,15,FALSE),"")</f>
        <v/>
      </c>
      <c r="M117" s="71" t="str">
        <f>IF(ISNUMBER(MATCH($D117,'[1]Scheduling Worksheet'!$J$1:$J$65536,0)),VLOOKUP($D117,'[1]Scheduling Worksheet'!$J$1:$X$65536,14,FALSE),"")</f>
        <v>Vg-EM</v>
      </c>
      <c r="N117" s="72" t="str">
        <f>IF(ISNUMBER(MATCH($D117,'[1]Scheduling Worksheet'!$K$1:$K$65536,0)),VLOOKUP($D117,'[1]Scheduling Worksheet'!$K$1:$X$65536,13,FALSE),"")</f>
        <v/>
      </c>
      <c r="O117" s="36"/>
      <c r="P117"/>
      <c r="Q117"/>
      <c r="R117" s="71" t="str">
        <f>IF(ISNUMBER(MATCH($D117,'[1]Scheduling Worksheet'!L$1:L$65536,0)),VLOOKUP($D117,'[1]Scheduling Worksheet'!$L$1:$X$65536,13,FALSE),"")</f>
        <v>Vg-EM</v>
      </c>
      <c r="S117" s="71" t="str">
        <f>IF(ISNUMBER(MATCH($D117,'[1]Scheduling Worksheet'!$M$1:$M$65536,0)),VLOOKUP($D117,'[1]Scheduling Worksheet'!$M$1:$X$65536,12,FALSE),"")</f>
        <v/>
      </c>
      <c r="T117" s="71" t="str">
        <f>IF(ISNUMBER(MATCH($D117,'[1]Scheduling Worksheet'!$N$1:$N$65536,0)),VLOOKUP($D117,'[1]Scheduling Worksheet'!$N$1:$X$65536,11,FALSE),"")</f>
        <v>Vg-EM</v>
      </c>
      <c r="U117" s="87" t="str">
        <f>IF(ISNUMBER(MATCH($D117,'[1]Scheduling Worksheet'!$O$1:$O$65536,0)),VLOOKUP($D117,'[1]Scheduling Worksheet'!$O$1:$X$65536,10,FALSE),"")</f>
        <v/>
      </c>
      <c r="V117" s="87" t="str">
        <f>IF(ISNUMBER(MATCH($D117,'[1]Scheduling Worksheet'!$P$1:$P$65536,0)),VLOOKUP($D117,'[1]Scheduling Worksheet'!$P$1:$X$65536,9,FALSE),"")</f>
        <v/>
      </c>
      <c r="W117" s="71" t="str">
        <f>IF(ISNUMBER(MATCH($D117,'[1]Scheduling Worksheet'!$Q$1:$Q$65536,0)),VLOOKUP($D117,'[1]Scheduling Worksheet'!$Q$1:$X$65536,8,FALSE),"")</f>
        <v>Vg-EM</v>
      </c>
      <c r="X117" s="87" t="str">
        <f>IF(ISNUMBER(MATCH($D117,'[1]Scheduling Worksheet'!$R$1:$R$65536,0)),VLOOKUP($D117,'[1]Scheduling Worksheet'!$R$1:$X$65536,7,FALSE),"")</f>
        <v/>
      </c>
      <c r="Y117" s="76" t="str">
        <f>IF(ISNUMBER(MATCH($D117,'[1]Scheduling Worksheet'!$S$1:$S$65536,0)),VLOOKUP($D117,'[1]Scheduling Worksheet'!$S$1:$X$65536,6,FALSE),"")</f>
        <v>Vg-EM</v>
      </c>
      <c r="Z117" s="94" t="str">
        <f>IF(ISNUMBER(MATCH($D117,'[1]Scheduling Worksheet'!$T$1:$T$65536,0)),VLOOKUP($D117,'[1]Scheduling Worksheet'!$T$1:$X$65536,5,FALSE),"")</f>
        <v/>
      </c>
      <c r="AA117" s="31"/>
      <c r="AB117" s="6">
        <f t="shared" si="24"/>
        <v>5</v>
      </c>
      <c r="AC117" s="6">
        <f t="shared" si="25"/>
        <v>5</v>
      </c>
      <c r="AD117" s="35">
        <f t="shared" si="26"/>
        <v>0</v>
      </c>
      <c r="AE117" s="25">
        <f>VLOOKUP($D117,[2]EM!$D$1:$O$65540,5,FALSE)</f>
        <v>0</v>
      </c>
      <c r="AF117" s="25">
        <f>_xlfn.XLOOKUP(D117,[2]EM!$D:$D,[2]EM!$AK:$AK,"")</f>
        <v>0</v>
      </c>
      <c r="AG117" s="25" t="str">
        <f>_xlfn.XLOOKUP(D117,[2]EM!$D:$D,[2]EM!$AN:$AN,"")</f>
        <v xml:space="preserve">Back 2017-08
Moved to Colorado 8-2016. Full Training 2014-08.  </v>
      </c>
      <c r="AH117" s="4" t="str">
        <f>VLOOKUP($D117,[2]EM!$D$1:$O$65540,12,FALSE)</f>
        <v>regandailey@att.net</v>
      </c>
      <c r="AI117" s="3"/>
      <c r="AJ117" s="3" t="str">
        <f>_xlfn.XLOOKUP(D117,'[2]EIM check'!$A:$A,'[2]EIM check'!$C:$C,"no info")</f>
        <v>Expires 2027/02</v>
      </c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DR117" s="10"/>
      <c r="DS117" s="10"/>
      <c r="DT117" s="10"/>
      <c r="DU117" s="10"/>
      <c r="DV117" s="10"/>
    </row>
    <row r="118" spans="1:126" s="11" customFormat="1" ht="20.100000000000001" customHeight="1" x14ac:dyDescent="0.2">
      <c r="A118" s="41">
        <f>_xlfn.XLOOKUP(D118,[2]EM!$D:$D,[2]EM!$F:$F,"")</f>
        <v>0</v>
      </c>
      <c r="B118" s="88" t="str">
        <f>VLOOKUP($D118,[2]EM!$D$1:$P$65540,13,FALSE)</f>
        <v>512-443-1949</v>
      </c>
      <c r="C118" s="63" t="str">
        <f>_xlfn.XLOOKUP(D118&amp;"*",[2]EM!$D:$D,[2]EM!$E:$E,"",2)</f>
        <v>Vg</v>
      </c>
      <c r="D118" s="25" t="s">
        <v>18</v>
      </c>
      <c r="E118" s="70" t="str">
        <f>IF(ISNUMBER(MATCH($D118,'[1]Scheduling Worksheet'!$B$1:$B$65536,0)),VLOOKUP($D118,'[1]Scheduling Worksheet'!$B$1:$W$65536,22,FALSE),"")</f>
        <v/>
      </c>
      <c r="F118" s="71" t="str">
        <f>IF(ISNUMBER(MATCH($D118,'[1]Scheduling Worksheet'!$C$1:$C$65536,0)),VLOOKUP($D118,'[1]Scheduling Worksheet'!$C$1:$X$65536,21,FALSE),"")</f>
        <v>Vg-EM</v>
      </c>
      <c r="G118" s="71" t="str">
        <f>IF(ISNUMBER(MATCH($D118,'[1]Scheduling Worksheet'!$D$1:$D$65536,0)),VLOOKUP($D118,'[1]Scheduling Worksheet'!$D$1:$X$65536,20,FALSE),"")</f>
        <v/>
      </c>
      <c r="H118" s="87" t="str">
        <f>IF(ISNUMBER(MATCH($D118,'[1]Scheduling Worksheet'!$E$1:$E$65536,0)),VLOOKUP($D118,'[1]Scheduling Worksheet'!$E$1:$X$65536,19,FALSE),"")</f>
        <v/>
      </c>
      <c r="I118" s="71" t="str">
        <f>IF(ISNUMBER(MATCH($D118,'[1]Scheduling Worksheet'!$F$1:$F$65536,0)),VLOOKUP($D118,'[1]Scheduling Worksheet'!$F$1:$X$65536,19,FALSE),"")</f>
        <v>Vg-EM</v>
      </c>
      <c r="J118" s="87" t="str">
        <f>IF(ISNUMBER(MATCH($D118,'[1]Scheduling Worksheet'!$G$1:$G$65536,0)),VLOOKUP($D118,'[1]Scheduling Worksheet'!$G$1:$X$65536,17,FALSE),"")</f>
        <v/>
      </c>
      <c r="K118" s="71" t="str">
        <f>IF(ISNUMBER(MATCH($D118,'[1]Scheduling Worksheet'!$H$1:$H$65536,0)),VLOOKUP($D118,'[1]Scheduling Worksheet'!$H$1:$X$65536,16,FALSE),"")</f>
        <v>Vg-EM</v>
      </c>
      <c r="L118" s="87" t="str">
        <f>IF(ISNUMBER(MATCH($D118,'[1]Scheduling Worksheet'!$I$1:$I$65536,0)),VLOOKUP($D118,'[1]Scheduling Worksheet'!$I$1:$X$65536,15,FALSE),"")</f>
        <v/>
      </c>
      <c r="M118" s="71" t="str">
        <f>IF(ISNUMBER(MATCH($D118,'[1]Scheduling Worksheet'!$J$1:$J$65536,0)),VLOOKUP($D118,'[1]Scheduling Worksheet'!$J$1:$X$65536,14,FALSE),"")</f>
        <v/>
      </c>
      <c r="N118" s="93" t="str">
        <f>IF(ISNUMBER(MATCH($D118,'[1]Scheduling Worksheet'!$K$1:$K$65536,0)),VLOOKUP($D118,'[1]Scheduling Worksheet'!$K$1:$X$65536,13,FALSE),"")</f>
        <v/>
      </c>
      <c r="O118" s="36"/>
      <c r="P118"/>
      <c r="Q118"/>
      <c r="R118" s="71" t="str">
        <f>IF(ISNUMBER(MATCH($D118,'[1]Scheduling Worksheet'!L$1:L$65536,0)),VLOOKUP($D118,'[1]Scheduling Worksheet'!$L$1:$X$65536,13,FALSE),"")</f>
        <v/>
      </c>
      <c r="S118" s="87" t="str">
        <f>IF(ISNUMBER(MATCH($D118,'[1]Scheduling Worksheet'!$M$1:$M$65536,0)),VLOOKUP($D118,'[1]Scheduling Worksheet'!$M$1:$X$65536,12,FALSE),"")</f>
        <v/>
      </c>
      <c r="T118" s="87" t="str">
        <f>IF(ISNUMBER(MATCH($D118,'[1]Scheduling Worksheet'!$N$1:$N$65536,0)),VLOOKUP($D118,'[1]Scheduling Worksheet'!$N$1:$X$65536,11,FALSE),"")</f>
        <v/>
      </c>
      <c r="U118" s="71" t="str">
        <f>IF(ISNUMBER(MATCH($D118,'[1]Scheduling Worksheet'!$O$1:$O$65536,0)),VLOOKUP($D118,'[1]Scheduling Worksheet'!$O$1:$X$65536,10,FALSE),"")</f>
        <v>Vg-Lector</v>
      </c>
      <c r="V118" s="87" t="str">
        <f>IF(ISNUMBER(MATCH($D118,'[1]Scheduling Worksheet'!$P$1:$P$65536,0)),VLOOKUP($D118,'[1]Scheduling Worksheet'!$P$1:$X$65536,9,FALSE),"")</f>
        <v/>
      </c>
      <c r="W118" s="71" t="str">
        <f>IF(ISNUMBER(MATCH($D118,'[1]Scheduling Worksheet'!$Q$1:$Q$65536,0)),VLOOKUP($D118,'[1]Scheduling Worksheet'!$Q$1:$X$65536,8,FALSE),"")</f>
        <v>Vg-Lector</v>
      </c>
      <c r="X118" s="71" t="str">
        <f>IF(ISNUMBER(MATCH($D118,'[1]Scheduling Worksheet'!$R$1:$R$65536,0)),VLOOKUP($D118,'[1]Scheduling Worksheet'!$R$1:$X$65536,7,FALSE),"")</f>
        <v/>
      </c>
      <c r="Y118" s="94" t="str">
        <f>IF(ISNUMBER(MATCH($D118,'[1]Scheduling Worksheet'!$S$1:$S$65536,0)),VLOOKUP($D118,'[1]Scheduling Worksheet'!$S$1:$X$65536,6,FALSE),"")</f>
        <v/>
      </c>
      <c r="Z118" s="94" t="str">
        <f>IF(ISNUMBER(MATCH($D118,'[1]Scheduling Worksheet'!$T$1:$T$65536,0)),VLOOKUP($D118,'[1]Scheduling Worksheet'!$T$1:$X$65536,5,FALSE),"")</f>
        <v/>
      </c>
      <c r="AA118" s="31"/>
      <c r="AB118" s="6">
        <f t="shared" si="24"/>
        <v>3</v>
      </c>
      <c r="AC118" s="6">
        <f t="shared" si="25"/>
        <v>5</v>
      </c>
      <c r="AD118" s="35">
        <f t="shared" si="26"/>
        <v>2</v>
      </c>
      <c r="AE118" s="25" t="str">
        <f>VLOOKUP($D118,[2]EM!$D$1:$O$65540,5,FALSE)</f>
        <v>LEC SAC</v>
      </c>
      <c r="AF118" s="25" t="str">
        <f>_xlfn.XLOOKUP(D118,[2]EM!$D:$D,[2]EM!$AK:$AK,"")</f>
        <v xml:space="preserve">Mother Janet.  </v>
      </c>
      <c r="AG118" s="25" t="str">
        <f>_xlfn.XLOOKUP(D118,[2]EM!$D:$D,[2]EM!$AN:$AN,"")</f>
        <v>Is lector as well. Mother Janet.  Prefer not to be scheduled together if possible.</v>
      </c>
      <c r="AH118" s="4" t="str">
        <f>VLOOKUP($D118,[2]EM!$D$1:$O$65540,12,FALSE)</f>
        <v>jessica.jimenez.tex@gmail.com</v>
      </c>
      <c r="AI118" s="3"/>
      <c r="AJ118" s="3" t="str">
        <f>_xlfn.XLOOKUP(D118,'[2]EIM check'!$A:$A,'[2]EIM check'!$C:$C,"no info")</f>
        <v>Expires 2027/12</v>
      </c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DR118" s="10"/>
    </row>
    <row r="119" spans="1:126" s="11" customFormat="1" ht="20.100000000000001" customHeight="1" x14ac:dyDescent="0.2">
      <c r="A119" s="41">
        <f>_xlfn.XLOOKUP(D119,[2]EM!$D:$D,[2]EM!$F:$F,"")</f>
        <v>0</v>
      </c>
      <c r="B119" s="88" t="str">
        <f>VLOOKUP($D119,[2]EM!$D$1:$P$65540,13,FALSE)</f>
        <v>512-291-0165</v>
      </c>
      <c r="C119" s="63" t="str">
        <f>_xlfn.XLOOKUP(D119&amp;"*",[2]EM!$D:$D,[2]EM!$E:$E,"",2)</f>
        <v>Vg</v>
      </c>
      <c r="D119" s="25" t="s">
        <v>94</v>
      </c>
      <c r="E119" s="70" t="str">
        <f>IF(ISNUMBER(MATCH($D119,'[1]Scheduling Worksheet'!$B$1:$B$65536,0)),VLOOKUP($D119,'[1]Scheduling Worksheet'!$B$1:$W$65536,22,FALSE),"")</f>
        <v/>
      </c>
      <c r="F119" s="87" t="str">
        <f>IF(ISNUMBER(MATCH($D119,'[1]Scheduling Worksheet'!$C$1:$C$65536,0)),VLOOKUP($D119,'[1]Scheduling Worksheet'!$C$1:$X$65536,21,FALSE),"")</f>
        <v/>
      </c>
      <c r="G119" s="258" t="str">
        <f>IF(ISNUMBER(MATCH($D119,'[1]Scheduling Worksheet'!$D$1:$D$65536,0)),VLOOKUP($D119,'[1]Scheduling Worksheet'!$D$1:$X$65536,20,FALSE),"")</f>
        <v>Vg-EM</v>
      </c>
      <c r="H119" s="71" t="str">
        <f>IF(ISNUMBER(MATCH($D119,'[1]Scheduling Worksheet'!$E$1:$E$65536,0)),VLOOKUP($D119,'[1]Scheduling Worksheet'!$E$1:$X$65536,19,FALSE),"")</f>
        <v/>
      </c>
      <c r="I119" s="87" t="str">
        <f>IF(ISNUMBER(MATCH($D119,'[1]Scheduling Worksheet'!$F$1:$F$65536,0)),VLOOKUP($D119,'[1]Scheduling Worksheet'!$F$1:$X$65536,19,FALSE),"")</f>
        <v/>
      </c>
      <c r="J119" s="71" t="str">
        <f>IF(ISNUMBER(MATCH($D119,'[1]Scheduling Worksheet'!$G$1:$G$65536,0)),VLOOKUP($D119,'[1]Scheduling Worksheet'!$G$1:$X$65536,17,FALSE),"")</f>
        <v>Vg-EM</v>
      </c>
      <c r="K119" s="71" t="str">
        <f>IF(ISNUMBER(MATCH($D119,'[1]Scheduling Worksheet'!$H$1:$H$65536,0)),VLOOKUP($D119,'[1]Scheduling Worksheet'!$H$1:$X$65536,16,FALSE),"")</f>
        <v/>
      </c>
      <c r="L119" s="87" t="str">
        <f>IF(ISNUMBER(MATCH($D119,'[1]Scheduling Worksheet'!$I$1:$I$65536,0)),VLOOKUP($D119,'[1]Scheduling Worksheet'!$I$1:$X$65536,15,FALSE),"")</f>
        <v/>
      </c>
      <c r="M119" s="71" t="str">
        <f>IF(ISNUMBER(MATCH($D119,'[1]Scheduling Worksheet'!$J$1:$J$65536,0)),VLOOKUP($D119,'[1]Scheduling Worksheet'!$J$1:$X$65536,14,FALSE),"")</f>
        <v>Vg-EM</v>
      </c>
      <c r="N119" s="93" t="str">
        <f>IF(ISNUMBER(MATCH($D119,'[1]Scheduling Worksheet'!$K$1:$K$65536,0)),VLOOKUP($D119,'[1]Scheduling Worksheet'!$K$1:$X$65536,13,FALSE),"")</f>
        <v/>
      </c>
      <c r="O119" s="36"/>
      <c r="P119"/>
      <c r="Q119"/>
      <c r="R119" s="71" t="str">
        <f>IF(ISNUMBER(MATCH($D119,'[1]Scheduling Worksheet'!L$1:L$65536,0)),VLOOKUP($D119,'[1]Scheduling Worksheet'!$L$1:$X$65536,13,FALSE),"")</f>
        <v>Vg-EM</v>
      </c>
      <c r="S119" s="71" t="str">
        <f>IF(ISNUMBER(MATCH($D119,'[1]Scheduling Worksheet'!$M$1:$M$65536,0)),VLOOKUP($D119,'[1]Scheduling Worksheet'!$M$1:$X$65536,12,FALSE),"")</f>
        <v/>
      </c>
      <c r="T119" s="71" t="str">
        <f>IF(ISNUMBER(MATCH($D119,'[1]Scheduling Worksheet'!$N$1:$N$65536,0)),VLOOKUP($D119,'[1]Scheduling Worksheet'!$N$1:$X$65536,11,FALSE),"")</f>
        <v>Vg-EM</v>
      </c>
      <c r="U119" s="71" t="str">
        <f>IF(ISNUMBER(MATCH($D119,'[1]Scheduling Worksheet'!$O$1:$O$65536,0)),VLOOKUP($D119,'[1]Scheduling Worksheet'!$O$1:$X$65536,10,FALSE),"")</f>
        <v/>
      </c>
      <c r="V119" s="71" t="str">
        <f>IF(ISNUMBER(MATCH($D119,'[1]Scheduling Worksheet'!$P$1:$P$65536,0)),VLOOKUP($D119,'[1]Scheduling Worksheet'!$P$1:$X$65536,9,FALSE),"")</f>
        <v>Vg-EM</v>
      </c>
      <c r="W119" s="71" t="str">
        <f>IF(ISNUMBER(MATCH($D119,'[1]Scheduling Worksheet'!$Q$1:$Q$65536,0)),VLOOKUP($D119,'[1]Scheduling Worksheet'!$Q$1:$X$65536,8,FALSE),"")</f>
        <v/>
      </c>
      <c r="X119" s="71" t="str">
        <f>IF(ISNUMBER(MATCH($D119,'[1]Scheduling Worksheet'!$R$1:$R$65536,0)),VLOOKUP($D119,'[1]Scheduling Worksheet'!$R$1:$X$65536,7,FALSE),"")</f>
        <v>Vg-EM</v>
      </c>
      <c r="Y119" s="76" t="str">
        <f>IF(ISNUMBER(MATCH($D119,'[1]Scheduling Worksheet'!$S$1:$S$65536,0)),VLOOKUP($D119,'[1]Scheduling Worksheet'!$S$1:$X$65536,6,FALSE),"")</f>
        <v/>
      </c>
      <c r="Z119" s="94" t="str">
        <f>IF(ISNUMBER(MATCH($D119,'[1]Scheduling Worksheet'!$T$1:$T$65536,0)),VLOOKUP($D119,'[1]Scheduling Worksheet'!$T$1:$X$65536,5,FALSE),"")</f>
        <v/>
      </c>
      <c r="AA119" s="31"/>
      <c r="AB119" s="6">
        <f t="shared" si="24"/>
        <v>7</v>
      </c>
      <c r="AC119" s="6">
        <f t="shared" si="25"/>
        <v>7</v>
      </c>
      <c r="AD119" s="35">
        <f t="shared" si="26"/>
        <v>0</v>
      </c>
      <c r="AE119" s="25">
        <f>VLOOKUP($D119,[2]EM!$D$1:$O$65540,5,FALSE)</f>
        <v>0</v>
      </c>
      <c r="AF119" s="25">
        <f>_xlfn.XLOOKUP(D119,[2]EM!$D:$D,[2]EM!$AK:$AK,"")</f>
        <v>0</v>
      </c>
      <c r="AG119" s="25">
        <f>_xlfn.XLOOKUP(D119,[2]EM!$D:$D,[2]EM!$AN:$AN,"")</f>
        <v>0</v>
      </c>
      <c r="AH119" s="4" t="str">
        <f>VLOOKUP($D119,[2]EM!$D$1:$O$65540,12,FALSE)</f>
        <v>dvace@sbcglobal.net</v>
      </c>
      <c r="AI119" s="3"/>
      <c r="AJ119" s="3" t="str">
        <f>_xlfn.XLOOKUP(D119,'[2]EIM check'!$A:$A,'[2]EIM check'!$C:$C,"no info")</f>
        <v>Expires 2027/06</v>
      </c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DR119" s="10"/>
      <c r="DS119" s="10"/>
      <c r="DT119" s="10"/>
      <c r="DU119" s="10"/>
      <c r="DV119" s="10"/>
    </row>
    <row r="120" spans="1:126" s="11" customFormat="1" ht="20.100000000000001" customHeight="1" x14ac:dyDescent="0.2">
      <c r="A120" s="41">
        <f>_xlfn.XLOOKUP(D120,[2]EM!$D:$D,[2]EM!$F:$F,"")</f>
        <v>0</v>
      </c>
      <c r="B120" s="88" t="str">
        <f>VLOOKUP($D120,[2]EM!$D$1:$P$65540,13,FALSE)</f>
        <v>512-291-0165</v>
      </c>
      <c r="C120" s="63" t="str">
        <f>_xlfn.XLOOKUP(D120&amp;"*",[2]EM!$D:$D,[2]EM!$E:$E,"",2)</f>
        <v>Vg,</v>
      </c>
      <c r="D120" s="25" t="s">
        <v>136</v>
      </c>
      <c r="E120" s="70" t="str">
        <f>IF(ISNUMBER(MATCH($D120,'[1]Scheduling Worksheet'!$B$1:$B$65536,0)),VLOOKUP($D120,'[1]Scheduling Worksheet'!$B$1:$W$65536,22,FALSE),"")</f>
        <v/>
      </c>
      <c r="F120" s="87" t="str">
        <f>IF(ISNUMBER(MATCH($D120,'[1]Scheduling Worksheet'!$C$1:$C$65536,0)),VLOOKUP($D120,'[1]Scheduling Worksheet'!$C$1:$X$65536,21,FALSE),"")</f>
        <v/>
      </c>
      <c r="G120" s="258" t="str">
        <f>IF(ISNUMBER(MATCH($D120,'[1]Scheduling Worksheet'!$D$1:$D$65536,0)),VLOOKUP($D120,'[1]Scheduling Worksheet'!$D$1:$X$65536,20,FALSE),"")</f>
        <v>Vg-EM</v>
      </c>
      <c r="H120" s="71" t="str">
        <f>IF(ISNUMBER(MATCH($D120,'[1]Scheduling Worksheet'!$E$1:$E$65536,0)),VLOOKUP($D120,'[1]Scheduling Worksheet'!$E$1:$X$65536,19,FALSE),"")</f>
        <v/>
      </c>
      <c r="I120" s="87" t="str">
        <f>IF(ISNUMBER(MATCH($D120,'[1]Scheduling Worksheet'!$F$1:$F$65536,0)),VLOOKUP($D120,'[1]Scheduling Worksheet'!$F$1:$X$65536,19,FALSE),"")</f>
        <v/>
      </c>
      <c r="J120" s="71" t="str">
        <f>IF(ISNUMBER(MATCH($D120,'[1]Scheduling Worksheet'!$G$1:$G$65536,0)),VLOOKUP($D120,'[1]Scheduling Worksheet'!$G$1:$X$65536,17,FALSE),"")</f>
        <v>Vg-EM</v>
      </c>
      <c r="K120" s="71" t="str">
        <f>IF(ISNUMBER(MATCH($D120,'[1]Scheduling Worksheet'!$H$1:$H$65536,0)),VLOOKUP($D120,'[1]Scheduling Worksheet'!$H$1:$X$65536,16,FALSE),"")</f>
        <v/>
      </c>
      <c r="L120" s="87" t="str">
        <f>IF(ISNUMBER(MATCH($D120,'[1]Scheduling Worksheet'!$I$1:$I$65536,0)),VLOOKUP($D120,'[1]Scheduling Worksheet'!$I$1:$X$65536,15,FALSE),"")</f>
        <v/>
      </c>
      <c r="M120" s="71" t="str">
        <f>IF(ISNUMBER(MATCH($D120,'[1]Scheduling Worksheet'!$J$1:$J$65536,0)),VLOOKUP($D120,'[1]Scheduling Worksheet'!$J$1:$X$65536,14,FALSE),"")</f>
        <v>Vg-EM</v>
      </c>
      <c r="N120" s="93" t="str">
        <f>IF(ISNUMBER(MATCH($D120,'[1]Scheduling Worksheet'!$K$1:$K$65536,0)),VLOOKUP($D120,'[1]Scheduling Worksheet'!$K$1:$X$65536,13,FALSE),"")</f>
        <v/>
      </c>
      <c r="O120" s="36"/>
      <c r="P120"/>
      <c r="Q120"/>
      <c r="R120" s="71" t="str">
        <f>IF(ISNUMBER(MATCH($D120,'[1]Scheduling Worksheet'!L$1:L$65536,0)),VLOOKUP($D120,'[1]Scheduling Worksheet'!$L$1:$X$65536,13,FALSE),"")</f>
        <v>Vg-EM</v>
      </c>
      <c r="S120" s="71" t="str">
        <f>IF(ISNUMBER(MATCH($D120,'[1]Scheduling Worksheet'!$M$1:$M$65536,0)),VLOOKUP($D120,'[1]Scheduling Worksheet'!$M$1:$X$65536,12,FALSE),"")</f>
        <v/>
      </c>
      <c r="T120" s="71" t="str">
        <f>IF(ISNUMBER(MATCH($D120,'[1]Scheduling Worksheet'!$N$1:$N$65536,0)),VLOOKUP($D120,'[1]Scheduling Worksheet'!$N$1:$X$65536,11,FALSE),"")</f>
        <v>Vg-EM</v>
      </c>
      <c r="U120" s="71" t="str">
        <f>IF(ISNUMBER(MATCH($D120,'[1]Scheduling Worksheet'!$O$1:$O$65536,0)),VLOOKUP($D120,'[1]Scheduling Worksheet'!$O$1:$X$65536,10,FALSE),"")</f>
        <v/>
      </c>
      <c r="V120" s="71" t="str">
        <f>IF(ISNUMBER(MATCH($D120,'[1]Scheduling Worksheet'!$P$1:$P$65536,0)),VLOOKUP($D120,'[1]Scheduling Worksheet'!$P$1:$X$65536,9,FALSE),"")</f>
        <v>Vg-EM</v>
      </c>
      <c r="W120" s="71" t="str">
        <f>IF(ISNUMBER(MATCH($D120,'[1]Scheduling Worksheet'!$Q$1:$Q$65536,0)),VLOOKUP($D120,'[1]Scheduling Worksheet'!$Q$1:$X$65536,8,FALSE),"")</f>
        <v/>
      </c>
      <c r="X120" s="71" t="str">
        <f>IF(ISNUMBER(MATCH($D120,'[1]Scheduling Worksheet'!$R$1:$R$65536,0)),VLOOKUP($D120,'[1]Scheduling Worksheet'!$R$1:$X$65536,7,FALSE),"")</f>
        <v>Vg-EM</v>
      </c>
      <c r="Y120" s="76" t="str">
        <f>IF(ISNUMBER(MATCH($D120,'[1]Scheduling Worksheet'!$S$1:$S$65536,0)),VLOOKUP($D120,'[1]Scheduling Worksheet'!$S$1:$X$65536,6,FALSE),"")</f>
        <v/>
      </c>
      <c r="Z120" s="94" t="str">
        <f>IF(ISNUMBER(MATCH($D120,'[1]Scheduling Worksheet'!$T$1:$T$65536,0)),VLOOKUP($D120,'[1]Scheduling Worksheet'!$T$1:$X$65536,5,FALSE),"")</f>
        <v/>
      </c>
      <c r="AA120" s="31"/>
      <c r="AB120" s="6">
        <f t="shared" si="24"/>
        <v>7</v>
      </c>
      <c r="AC120" s="6">
        <f t="shared" si="25"/>
        <v>7</v>
      </c>
      <c r="AD120" s="35">
        <f t="shared" si="26"/>
        <v>0</v>
      </c>
      <c r="AE120" s="25">
        <f>VLOOKUP($D120,[2]EM!$D$1:$O$65540,5,FALSE)</f>
        <v>0</v>
      </c>
      <c r="AF120" s="25">
        <f>_xlfn.XLOOKUP(D120,[2]EM!$D:$D,[2]EM!$AK:$AK,"")</f>
        <v>0</v>
      </c>
      <c r="AG120" s="25" t="str">
        <f>_xlfn.XLOOKUP(D120,[2]EM!$D:$D,[2]EM!$AN:$AN,"")</f>
        <v>AS.  Now a senior.</v>
      </c>
      <c r="AH120" s="4" t="str">
        <f>VLOOKUP($D120,[2]EM!$D$1:$O$65540,12,FALSE)</f>
        <v>mateoaceves678@gmail.com</v>
      </c>
      <c r="AI120" s="3"/>
      <c r="AJ120" s="3" t="str">
        <f>_xlfn.XLOOKUP(D120,'[2]EIM check'!$A:$A,'[2]EIM check'!$C:$C,"no info")</f>
        <v>teen</v>
      </c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DR120" s="10"/>
      <c r="DS120" s="10"/>
      <c r="DT120" s="10"/>
      <c r="DU120" s="10"/>
      <c r="DV120" s="10"/>
    </row>
    <row r="121" spans="1:126" s="11" customFormat="1" ht="20.100000000000001" customHeight="1" x14ac:dyDescent="0.2">
      <c r="A121" s="41" t="str">
        <f>_xlfn.XLOOKUP(D121,[2]EM!$D:$D,[2]EM!$F:$F,"")</f>
        <v>cup</v>
      </c>
      <c r="B121" s="88" t="str">
        <f>VLOOKUP($D121,[2]EM!$D$1:$P$65540,13,FALSE)</f>
        <v>512-448-0904</v>
      </c>
      <c r="C121" s="63" t="str">
        <f>_xlfn.XLOOKUP(D121&amp;"*",[2]EM!$D:$D,[2]EM!$E:$E,"",2)</f>
        <v>Vg, 7:30, 9:30</v>
      </c>
      <c r="D121" s="40" t="s">
        <v>11</v>
      </c>
      <c r="E121" s="70" t="str">
        <f>IF(ISNUMBER(MATCH($D121,'[1]Scheduling Worksheet'!$B$1:$B$65536,0)),VLOOKUP($D121,'[1]Scheduling Worksheet'!$B$1:$W$65536,22,FALSE),"")</f>
        <v/>
      </c>
      <c r="F121" s="71" t="str">
        <f>IF(ISNUMBER(MATCH($D121,'[1]Scheduling Worksheet'!$C$1:$C$65536,0)),VLOOKUP($D121,'[1]Scheduling Worksheet'!$C$1:$X$65536,21,FALSE),"")</f>
        <v>Vg-EM</v>
      </c>
      <c r="G121" s="257" t="str">
        <f>IF(ISNUMBER(MATCH($D121,'[1]Scheduling Worksheet'!$D$1:$D$65536,0)),VLOOKUP($D121,'[1]Scheduling Worksheet'!$D$1:$X$65536,20,FALSE),"")</f>
        <v/>
      </c>
      <c r="H121" s="71" t="str">
        <f>IF(ISNUMBER(MATCH($D121,'[1]Scheduling Worksheet'!$E$1:$E$65536,0)),VLOOKUP($D121,'[1]Scheduling Worksheet'!$E$1:$X$65536,19,FALSE),"")</f>
        <v>Vg-EM</v>
      </c>
      <c r="I121" s="87" t="str">
        <f>IF(ISNUMBER(MATCH($D121,'[1]Scheduling Worksheet'!$F$1:$F$65536,0)),VLOOKUP($D121,'[1]Scheduling Worksheet'!$F$1:$X$65536,19,FALSE),"")</f>
        <v/>
      </c>
      <c r="J121" s="71" t="str">
        <f>IF(ISNUMBER(MATCH($D121,'[1]Scheduling Worksheet'!$G$1:$G$65536,0)),VLOOKUP($D121,'[1]Scheduling Worksheet'!$G$1:$X$65536,17,FALSE),"")</f>
        <v>Vg-EM</v>
      </c>
      <c r="K121" s="71" t="str">
        <f>IF(ISNUMBER(MATCH($D121,'[1]Scheduling Worksheet'!$H$1:$H$65536,0)),VLOOKUP($D121,'[1]Scheduling Worksheet'!$H$1:$X$65536,16,FALSE),"")</f>
        <v/>
      </c>
      <c r="L121" s="71" t="str">
        <f>IF(ISNUMBER(MATCH($D121,'[1]Scheduling Worksheet'!$I$1:$I$65536,0)),VLOOKUP($D121,'[1]Scheduling Worksheet'!$I$1:$X$65536,15,FALSE),"")</f>
        <v>Vg-Lector</v>
      </c>
      <c r="M121" s="71" t="str">
        <f>IF(ISNUMBER(MATCH($D121,'[1]Scheduling Worksheet'!$J$1:$J$65536,0)),VLOOKUP($D121,'[1]Scheduling Worksheet'!$J$1:$X$65536,14,FALSE),"")</f>
        <v/>
      </c>
      <c r="N121" s="93" t="str">
        <f>IF(ISNUMBER(MATCH($D121,'[1]Scheduling Worksheet'!$K$1:$K$65536,0)),VLOOKUP($D121,'[1]Scheduling Worksheet'!$K$1:$X$65536,13,FALSE),"")</f>
        <v/>
      </c>
      <c r="O121" s="36"/>
      <c r="P121"/>
      <c r="Q121"/>
      <c r="R121" s="71" t="str">
        <f>IF(ISNUMBER(MATCH($D121,'[1]Scheduling Worksheet'!L$1:L$65536,0)),VLOOKUP($D121,'[1]Scheduling Worksheet'!$L$1:$X$65536,13,FALSE),"")</f>
        <v>Vg-Lector</v>
      </c>
      <c r="S121" s="71" t="str">
        <f>IF(ISNUMBER(MATCH($D121,'[1]Scheduling Worksheet'!$M$1:$M$65536,0)),VLOOKUP($D121,'[1]Scheduling Worksheet'!$M$1:$X$65536,12,FALSE),"")</f>
        <v/>
      </c>
      <c r="T121" s="71" t="str">
        <f>IF(ISNUMBER(MATCH($D121,'[1]Scheduling Worksheet'!$N$1:$N$65536,0)),VLOOKUP($D121,'[1]Scheduling Worksheet'!$N$1:$X$65536,11,FALSE),"")</f>
        <v/>
      </c>
      <c r="U121" s="71" t="str">
        <f>IF(ISNUMBER(MATCH($D121,'[1]Scheduling Worksheet'!$O$1:$O$65536,0)),VLOOKUP($D121,'[1]Scheduling Worksheet'!$O$1:$X$65536,10,FALSE),"")</f>
        <v>Vg-EM</v>
      </c>
      <c r="V121" s="87" t="str">
        <f>IF(ISNUMBER(MATCH($D121,'[1]Scheduling Worksheet'!$P$1:$P$65536,0)),VLOOKUP($D121,'[1]Scheduling Worksheet'!$P$1:$X$65536,9,FALSE),"")</f>
        <v/>
      </c>
      <c r="W121" s="71" t="str">
        <f>IF(ISNUMBER(MATCH($D121,'[1]Scheduling Worksheet'!$Q$1:$Q$65536,0)),VLOOKUP($D121,'[1]Scheduling Worksheet'!$Q$1:$X$65536,8,FALSE),"")</f>
        <v/>
      </c>
      <c r="X121" s="71" t="str">
        <f>IF(ISNUMBER(MATCH($D121,'[1]Scheduling Worksheet'!$R$1:$R$65536,0)),VLOOKUP($D121,'[1]Scheduling Worksheet'!$R$1:$X$65536,7,FALSE),"")</f>
        <v>Vg-Lector</v>
      </c>
      <c r="Y121" s="76" t="str">
        <f>IF(ISNUMBER(MATCH($D121,'[1]Scheduling Worksheet'!$S$1:$S$65536,0)),VLOOKUP($D121,'[1]Scheduling Worksheet'!$S$1:$X$65536,6,FALSE),"")</f>
        <v/>
      </c>
      <c r="Z121" s="94" t="str">
        <f>IF(ISNUMBER(MATCH($D121,'[1]Scheduling Worksheet'!$T$1:$T$65536,0)),VLOOKUP($D121,'[1]Scheduling Worksheet'!$T$1:$X$65536,5,FALSE),"")</f>
        <v/>
      </c>
      <c r="AA121" s="31"/>
      <c r="AB121" s="6">
        <f t="shared" si="24"/>
        <v>4</v>
      </c>
      <c r="AC121" s="6">
        <f t="shared" si="25"/>
        <v>7</v>
      </c>
      <c r="AD121" s="35">
        <f t="shared" si="26"/>
        <v>3</v>
      </c>
      <c r="AE121" s="25" t="str">
        <f>VLOOKUP($D121,[2]EM!$D$1:$O$65540,5,FALSE)</f>
        <v>LEC</v>
      </c>
      <c r="AF121" s="25" t="str">
        <f>_xlfn.XLOOKUP(D121,[2]EM!$D:$D,[2]EM!$AK:$AK,"")</f>
        <v>with husband Warren-Lec  Schedule together.</v>
      </c>
      <c r="AG121" s="25">
        <f>_xlfn.XLOOKUP(D121,[2]EM!$D:$D,[2]EM!$AN:$AN,"")</f>
        <v>0</v>
      </c>
      <c r="AH121" s="4" t="str">
        <f>VLOOKUP($D121,[2]EM!$D$1:$O$65540,12,FALSE)</f>
        <v>joycepulich@sbcglobal.net</v>
      </c>
      <c r="AI121" s="3"/>
      <c r="AJ121" s="3" t="str">
        <f>_xlfn.XLOOKUP(D121,'[2]EIM check'!$A:$A,'[2]EIM check'!$C:$C,"no info")</f>
        <v>Expires 2026/04</v>
      </c>
      <c r="AK121" s="3" t="s">
        <v>176</v>
      </c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</row>
    <row r="122" spans="1:126" s="11" customFormat="1" ht="20.100000000000001" customHeight="1" x14ac:dyDescent="0.2">
      <c r="A122" s="41" t="str">
        <f>_xlfn.XLOOKUP(D122,[2]EM!$D:$D,[2]EM!$F:$F,"")</f>
        <v>cup</v>
      </c>
      <c r="B122" s="88" t="str">
        <f>VLOOKUP($D122,[2]EM!$D$1:$P$65540,13,FALSE)</f>
        <v>512-698-9905
512-767-7766</v>
      </c>
      <c r="C122" s="63" t="str">
        <f>_xlfn.XLOOKUP(D122&amp;"*",[2]EM!$D:$D,[2]EM!$E:$E,"",2)</f>
        <v>Vg</v>
      </c>
      <c r="D122" s="40" t="s">
        <v>70</v>
      </c>
      <c r="E122" s="70" t="str">
        <f>IF(ISNUMBER(MATCH($D122,'[1]Scheduling Worksheet'!$B$1:$B$65536,0)),VLOOKUP($D122,'[1]Scheduling Worksheet'!$B$1:$W$65536,22,FALSE),"")</f>
        <v/>
      </c>
      <c r="F122" s="71" t="str">
        <f>IF(ISNUMBER(MATCH($D122,'[1]Scheduling Worksheet'!$C$1:$C$65536,0)),VLOOKUP($D122,'[1]Scheduling Worksheet'!$C$1:$X$65536,21,FALSE),"")</f>
        <v>Vg-EM</v>
      </c>
      <c r="G122" s="71" t="str">
        <f>IF(ISNUMBER(MATCH($D122,'[1]Scheduling Worksheet'!$D$1:$D$65536,0)),VLOOKUP($D122,'[1]Scheduling Worksheet'!$D$1:$X$65536,20,FALSE),"")</f>
        <v/>
      </c>
      <c r="H122" s="87" t="str">
        <f>IF(ISNUMBER(MATCH($D122,'[1]Scheduling Worksheet'!$E$1:$E$65536,0)),VLOOKUP($D122,'[1]Scheduling Worksheet'!$E$1:$X$65536,19,FALSE),"")</f>
        <v/>
      </c>
      <c r="I122" s="71" t="str">
        <f>IF(ISNUMBER(MATCH($D122,'[1]Scheduling Worksheet'!$F$1:$F$65536,0)),VLOOKUP($D122,'[1]Scheduling Worksheet'!$F$1:$X$65536,19,FALSE),"")</f>
        <v>Vg-EM</v>
      </c>
      <c r="J122" s="71" t="str">
        <f>IF(ISNUMBER(MATCH($D122,'[1]Scheduling Worksheet'!$G$1:$G$65536,0)),VLOOKUP($D122,'[1]Scheduling Worksheet'!$G$1:$X$65536,17,FALSE),"")</f>
        <v/>
      </c>
      <c r="K122" s="71" t="str">
        <f>IF(ISNUMBER(MATCH($D122,'[1]Scheduling Worksheet'!$H$1:$H$65536,0)),VLOOKUP($D122,'[1]Scheduling Worksheet'!$H$1:$X$65536,16,FALSE),"")</f>
        <v>Vg-EM</v>
      </c>
      <c r="L122" s="71" t="str">
        <f>IF(ISNUMBER(MATCH($D122,'[1]Scheduling Worksheet'!$I$1:$I$65536,0)),VLOOKUP($D122,'[1]Scheduling Worksheet'!$I$1:$X$65536,15,FALSE),"")</f>
        <v/>
      </c>
      <c r="M122" s="71" t="str">
        <f>IF(ISNUMBER(MATCH($D122,'[1]Scheduling Worksheet'!$J$1:$J$65536,0)),VLOOKUP($D122,'[1]Scheduling Worksheet'!$J$1:$X$65536,14,FALSE),"")</f>
        <v>Vg-EM</v>
      </c>
      <c r="N122" s="93" t="str">
        <f>IF(ISNUMBER(MATCH($D122,'[1]Scheduling Worksheet'!$K$1:$K$65536,0)),VLOOKUP($D122,'[1]Scheduling Worksheet'!$K$1:$X$65536,13,FALSE),"")</f>
        <v/>
      </c>
      <c r="O122" s="36"/>
      <c r="P122"/>
      <c r="Q122"/>
      <c r="R122" s="87" t="str">
        <f>IF(ISNUMBER(MATCH($D122,'[1]Scheduling Worksheet'!L$1:L$65536,0)),VLOOKUP($D122,'[1]Scheduling Worksheet'!$L$1:$X$65536,13,FALSE),"")</f>
        <v/>
      </c>
      <c r="S122" s="87" t="str">
        <f>IF(ISNUMBER(MATCH($D122,'[1]Scheduling Worksheet'!$M$1:$M$65536,0)),VLOOKUP($D122,'[1]Scheduling Worksheet'!$M$1:$X$65536,12,FALSE),"")</f>
        <v/>
      </c>
      <c r="T122" s="71" t="str">
        <f>IF(ISNUMBER(MATCH($D122,'[1]Scheduling Worksheet'!$N$1:$N$65536,0)),VLOOKUP($D122,'[1]Scheduling Worksheet'!$N$1:$X$65536,11,FALSE),"")</f>
        <v>Vg-EM</v>
      </c>
      <c r="U122" s="71" t="str">
        <f>IF(ISNUMBER(MATCH($D122,'[1]Scheduling Worksheet'!$O$1:$O$65536,0)),VLOOKUP($D122,'[1]Scheduling Worksheet'!$O$1:$X$65536,10,FALSE),"")</f>
        <v/>
      </c>
      <c r="V122" s="71" t="str">
        <f>IF(ISNUMBER(MATCH($D122,'[1]Scheduling Worksheet'!$P$1:$P$65536,0)),VLOOKUP($D122,'[1]Scheduling Worksheet'!$P$1:$X$65536,9,FALSE),"")</f>
        <v>Vg-EM</v>
      </c>
      <c r="W122" s="87" t="str">
        <f>IF(ISNUMBER(MATCH($D122,'[1]Scheduling Worksheet'!$Q$1:$Q$65536,0)),VLOOKUP($D122,'[1]Scheduling Worksheet'!$Q$1:$X$65536,8,FALSE),"")</f>
        <v/>
      </c>
      <c r="X122" s="87" t="str">
        <f>IF(ISNUMBER(MATCH($D122,'[1]Scheduling Worksheet'!$R$1:$R$65536,0)),VLOOKUP($D122,'[1]Scheduling Worksheet'!$R$1:$X$65536,7,FALSE),"")</f>
        <v/>
      </c>
      <c r="Y122" s="76" t="str">
        <f>IF(ISNUMBER(MATCH($D122,'[1]Scheduling Worksheet'!$S$1:$S$65536,0)),VLOOKUP($D122,'[1]Scheduling Worksheet'!$S$1:$X$65536,6,FALSE),"")</f>
        <v/>
      </c>
      <c r="Z122" s="76" t="str">
        <f>IF(ISNUMBER(MATCH($D122,'[1]Scheduling Worksheet'!$T$1:$T$65536,0)),VLOOKUP($D122,'[1]Scheduling Worksheet'!$T$1:$X$65536,5,FALSE),"")</f>
        <v>Vg-EM</v>
      </c>
      <c r="AA122" s="31"/>
      <c r="AB122" s="6">
        <f t="shared" si="24"/>
        <v>7</v>
      </c>
      <c r="AC122" s="6">
        <f t="shared" si="25"/>
        <v>7</v>
      </c>
      <c r="AD122" s="35">
        <f t="shared" si="26"/>
        <v>0</v>
      </c>
      <c r="AE122" s="25">
        <f>VLOOKUP($D122,[2]EM!$D$1:$O$65540,5,FALSE)</f>
        <v>0</v>
      </c>
      <c r="AF122" s="25">
        <f>_xlfn.XLOOKUP(D122,[2]EM!$D:$D,[2]EM!$AK:$AK,"")</f>
        <v>0</v>
      </c>
      <c r="AG122" s="25">
        <f>_xlfn.XLOOKUP(D122,[2]EM!$D:$D,[2]EM!$AN:$AN,"")</f>
        <v>0</v>
      </c>
      <c r="AH122" s="4" t="str">
        <f>VLOOKUP($D122,[2]EM!$D$1:$O$65540,12,FALSE)</f>
        <v>tlfotinos@gmail.com</v>
      </c>
      <c r="AI122" s="3"/>
      <c r="AJ122" s="3" t="str">
        <f>_xlfn.XLOOKUP(D122,'[2]EIM check'!$A:$A,'[2]EIM check'!$C:$C,"no info")</f>
        <v>Expires 2027/01</v>
      </c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DS122" s="10"/>
      <c r="DT122" s="10"/>
      <c r="DU122" s="10"/>
      <c r="DV122" s="10"/>
    </row>
    <row r="123" spans="1:126" s="11" customFormat="1" ht="20.100000000000001" customHeight="1" x14ac:dyDescent="0.2">
      <c r="A123" s="41" t="str">
        <f>_xlfn.XLOOKUP(D123,[2]EM!$D:$D,[2]EM!$F:$F,"")</f>
        <v>cup</v>
      </c>
      <c r="B123" s="88" t="str">
        <f>VLOOKUP($D123,[2]EM!$D$1:$P$65540,13,FALSE)</f>
        <v>512-937-5686</v>
      </c>
      <c r="C123" s="63" t="str">
        <f>_xlfn.XLOOKUP(D123&amp;"*",[2]EM!$D:$D,[2]EM!$E:$E,"",2)</f>
        <v>Vg</v>
      </c>
      <c r="D123" s="40" t="s">
        <v>10</v>
      </c>
      <c r="E123" s="70" t="str">
        <f>IF(ISNUMBER(MATCH($D123,'[1]Scheduling Worksheet'!$B$1:$B$65536,0)),VLOOKUP($D123,'[1]Scheduling Worksheet'!$B$1:$W$65536,22,FALSE),"")</f>
        <v>Vg-EM</v>
      </c>
      <c r="F123" s="71" t="str">
        <f>IF(ISNUMBER(MATCH($D123,'[1]Scheduling Worksheet'!$C$1:$C$65536,0)),VLOOKUP($D123,'[1]Scheduling Worksheet'!$C$1:$X$65536,21,FALSE),"")</f>
        <v/>
      </c>
      <c r="G123" s="87" t="str">
        <f>IF(ISNUMBER(MATCH($D123,'[1]Scheduling Worksheet'!$D$1:$D$65536,0)),VLOOKUP($D123,'[1]Scheduling Worksheet'!$D$1:$X$65536,20,FALSE),"")</f>
        <v/>
      </c>
      <c r="H123" s="87" t="str">
        <f>IF(ISNUMBER(MATCH($D123,'[1]Scheduling Worksheet'!$E$1:$E$65536,0)),VLOOKUP($D123,'[1]Scheduling Worksheet'!$E$1:$X$65536,19,FALSE),"")</f>
        <v/>
      </c>
      <c r="I123" s="71" t="str">
        <f>IF(ISNUMBER(MATCH($D123,'[1]Scheduling Worksheet'!$F$1:$F$65536,0)),VLOOKUP($D123,'[1]Scheduling Worksheet'!$F$1:$X$65536,19,FALSE),"")</f>
        <v>Vg-EM</v>
      </c>
      <c r="J123" s="71" t="str">
        <f>IF(ISNUMBER(MATCH($D123,'[1]Scheduling Worksheet'!$G$1:$G$65536,0)),VLOOKUP($D123,'[1]Scheduling Worksheet'!$G$1:$X$65536,17,FALSE),"")</f>
        <v/>
      </c>
      <c r="K123" s="71" t="str">
        <f>IF(ISNUMBER(MATCH($D123,'[1]Scheduling Worksheet'!$H$1:$H$65536,0)),VLOOKUP($D123,'[1]Scheduling Worksheet'!$H$1:$X$65536,16,FALSE),"")</f>
        <v>Vg-EM</v>
      </c>
      <c r="L123" s="71" t="str">
        <f>IF(ISNUMBER(MATCH($D123,'[1]Scheduling Worksheet'!$I$1:$I$65536,0)),VLOOKUP($D123,'[1]Scheduling Worksheet'!$I$1:$X$65536,15,FALSE),"")</f>
        <v/>
      </c>
      <c r="M123" s="71" t="str">
        <f>IF(ISNUMBER(MATCH($D123,'[1]Scheduling Worksheet'!$J$1:$J$65536,0)),VLOOKUP($D123,'[1]Scheduling Worksheet'!$J$1:$X$65536,14,FALSE),"")</f>
        <v/>
      </c>
      <c r="N123" s="72" t="str">
        <f>IF(ISNUMBER(MATCH($D123,'[1]Scheduling Worksheet'!$K$1:$K$65536,0)),VLOOKUP($D123,'[1]Scheduling Worksheet'!$K$1:$X$65536,13,FALSE),"")</f>
        <v>Vg-EM</v>
      </c>
      <c r="O123" s="36"/>
      <c r="P123"/>
      <c r="Q123"/>
      <c r="R123" s="87" t="str">
        <f>IF(ISNUMBER(MATCH($D123,'[1]Scheduling Worksheet'!L$1:L$65536,0)),VLOOKUP($D123,'[1]Scheduling Worksheet'!$L$1:$X$65536,13,FALSE),"")</f>
        <v/>
      </c>
      <c r="S123" s="87" t="str">
        <f>IF(ISNUMBER(MATCH($D123,'[1]Scheduling Worksheet'!$M$1:$M$65536,0)),VLOOKUP($D123,'[1]Scheduling Worksheet'!$M$1:$X$65536,12,FALSE),"")</f>
        <v/>
      </c>
      <c r="T123" s="71" t="str">
        <f>IF(ISNUMBER(MATCH($D123,'[1]Scheduling Worksheet'!$N$1:$N$65536,0)),VLOOKUP($D123,'[1]Scheduling Worksheet'!$N$1:$X$65536,11,FALSE),"")</f>
        <v/>
      </c>
      <c r="U123" s="71" t="str">
        <f>IF(ISNUMBER(MATCH($D123,'[1]Scheduling Worksheet'!$O$1:$O$65536,0)),VLOOKUP($D123,'[1]Scheduling Worksheet'!$O$1:$X$65536,10,FALSE),"")</f>
        <v/>
      </c>
      <c r="V123" s="71" t="str">
        <f>IF(ISNUMBER(MATCH($D123,'[1]Scheduling Worksheet'!$P$1:$P$65536,0)),VLOOKUP($D123,'[1]Scheduling Worksheet'!$P$1:$X$65536,9,FALSE),"")</f>
        <v>Vg-EM</v>
      </c>
      <c r="W123" s="71" t="str">
        <f>IF(ISNUMBER(MATCH($D123,'[1]Scheduling Worksheet'!$Q$1:$Q$65536,0)),VLOOKUP($D123,'[1]Scheduling Worksheet'!$Q$1:$X$65536,8,FALSE),"")</f>
        <v/>
      </c>
      <c r="X123" s="71" t="str">
        <f>IF(ISNUMBER(MATCH($D123,'[1]Scheduling Worksheet'!$R$1:$R$65536,0)),VLOOKUP($D123,'[1]Scheduling Worksheet'!$R$1:$X$65536,7,FALSE),"")</f>
        <v>Vg-EM</v>
      </c>
      <c r="Y123" s="76" t="str">
        <f>IF(ISNUMBER(MATCH($D123,'[1]Scheduling Worksheet'!$S$1:$S$65536,0)),VLOOKUP($D123,'[1]Scheduling Worksheet'!$S$1:$X$65536,6,FALSE),"")</f>
        <v/>
      </c>
      <c r="Z123" s="76" t="str">
        <f>IF(ISNUMBER(MATCH($D123,'[1]Scheduling Worksheet'!$T$1:$T$65536,0)),VLOOKUP($D123,'[1]Scheduling Worksheet'!$T$1:$X$65536,5,FALSE),"")</f>
        <v>Vg-EM</v>
      </c>
      <c r="AA123" s="31"/>
      <c r="AB123" s="6">
        <f t="shared" si="24"/>
        <v>7</v>
      </c>
      <c r="AC123" s="6">
        <f t="shared" si="25"/>
        <v>7</v>
      </c>
      <c r="AD123" s="35">
        <f t="shared" si="26"/>
        <v>0</v>
      </c>
      <c r="AE123" s="25">
        <f>VLOOKUP($D123,[2]EM!$D$1:$O$65540,5,FALSE)</f>
        <v>0</v>
      </c>
      <c r="AF123" s="25">
        <f>_xlfn.XLOOKUP(D123,[2]EM!$D:$D,[2]EM!$AK:$AK,"")</f>
        <v>0</v>
      </c>
      <c r="AG123" s="25" t="str">
        <f>_xlfn.XLOOKUP(D123,[2]EM!$D:$D,[2]EM!$AN:$AN,"")</f>
        <v>Spouse Connie  - Schedule together.</v>
      </c>
      <c r="AH123" s="4" t="str">
        <f>VLOOKUP($D123,[2]EM!$D$1:$O$65540,12,FALSE)</f>
        <v>cpalmersheim@yahoo.com</v>
      </c>
      <c r="AI123" s="26"/>
      <c r="AJ123" s="3" t="str">
        <f>_xlfn.XLOOKUP(D123,'[2]EIM check'!$A:$A,'[2]EIM check'!$C:$C,"no info")</f>
        <v>Expires 2027/03</v>
      </c>
      <c r="AK123" s="3"/>
      <c r="AL123" s="3"/>
      <c r="AM123" s="5" t="str">
        <f>IF($AE123="LEC",$C123,"EM")</f>
        <v>EM</v>
      </c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</row>
    <row r="124" spans="1:126" s="11" customFormat="1" ht="20.100000000000001" customHeight="1" x14ac:dyDescent="0.2">
      <c r="A124" s="41">
        <f>_xlfn.XLOOKUP(D124,[2]EM!$D:$D,[2]EM!$F:$F,"")</f>
        <v>0</v>
      </c>
      <c r="B124" s="88" t="str">
        <f>VLOOKUP($D124,[2]EM!$D$1:$P$65540,13,FALSE)</f>
        <v>512-233-9787</v>
      </c>
      <c r="C124" s="63" t="str">
        <f>_xlfn.XLOOKUP(D124&amp;"*",[2]EM!$D:$D,[2]EM!$E:$E,"",2)</f>
        <v>Vg,</v>
      </c>
      <c r="D124" s="25" t="s">
        <v>132</v>
      </c>
      <c r="E124" s="70" t="str">
        <f>IF(ISNUMBER(MATCH($D124,'[1]Scheduling Worksheet'!$B$1:$B$65536,0)),VLOOKUP($D124,'[1]Scheduling Worksheet'!$B$1:$W$65536,22,FALSE),"")</f>
        <v/>
      </c>
      <c r="F124" s="71" t="str">
        <f>IF(ISNUMBER(MATCH($D124,'[1]Scheduling Worksheet'!$C$1:$C$65536,0)),VLOOKUP($D124,'[1]Scheduling Worksheet'!$C$1:$X$65536,21,FALSE),"")</f>
        <v/>
      </c>
      <c r="G124" s="71" t="str">
        <f>IF(ISNUMBER(MATCH($D124,'[1]Scheduling Worksheet'!$D$1:$D$65536,0)),VLOOKUP($D124,'[1]Scheduling Worksheet'!$D$1:$X$65536,20,FALSE),"")</f>
        <v>Vg-EM</v>
      </c>
      <c r="H124" s="87" t="str">
        <f>IF(ISNUMBER(MATCH($D124,'[1]Scheduling Worksheet'!$E$1:$E$65536,0)),VLOOKUP($D124,'[1]Scheduling Worksheet'!$E$1:$X$65536,19,FALSE),"")</f>
        <v/>
      </c>
      <c r="I124" s="71" t="str">
        <f>IF(ISNUMBER(MATCH($D124,'[1]Scheduling Worksheet'!$F$1:$F$65536,0)),VLOOKUP($D124,'[1]Scheduling Worksheet'!$F$1:$X$65536,19,FALSE),"")</f>
        <v>Vg-EM</v>
      </c>
      <c r="J124" s="87" t="str">
        <f>IF(ISNUMBER(MATCH($D124,'[1]Scheduling Worksheet'!$G$1:$G$65536,0)),VLOOKUP($D124,'[1]Scheduling Worksheet'!$G$1:$X$65536,17,FALSE),"")</f>
        <v/>
      </c>
      <c r="K124" s="87" t="str">
        <f>IF(ISNUMBER(MATCH($D124,'[1]Scheduling Worksheet'!$H$1:$H$65536,0)),VLOOKUP($D124,'[1]Scheduling Worksheet'!$H$1:$X$65536,16,FALSE),"")</f>
        <v/>
      </c>
      <c r="L124" s="71" t="str">
        <f>IF(ISNUMBER(MATCH($D124,'[1]Scheduling Worksheet'!$I$1:$I$65536,0)),VLOOKUP($D124,'[1]Scheduling Worksheet'!$I$1:$X$65536,15,FALSE),"")</f>
        <v>Vg-EM</v>
      </c>
      <c r="M124" s="71" t="str">
        <f>IF(ISNUMBER(MATCH($D124,'[1]Scheduling Worksheet'!$J$1:$J$65536,0)),VLOOKUP($D124,'[1]Scheduling Worksheet'!$J$1:$X$65536,14,FALSE),"")</f>
        <v/>
      </c>
      <c r="N124" s="72" t="str">
        <f>IF(ISNUMBER(MATCH($D124,'[1]Scheduling Worksheet'!$K$1:$K$65536,0)),VLOOKUP($D124,'[1]Scheduling Worksheet'!$K$1:$X$65536,13,FALSE),"")</f>
        <v>Vg-EM</v>
      </c>
      <c r="O124" s="36"/>
      <c r="P124"/>
      <c r="Q124"/>
      <c r="R124" s="87" t="str">
        <f>IF(ISNUMBER(MATCH($D124,'[1]Scheduling Worksheet'!L$1:L$65536,0)),VLOOKUP($D124,'[1]Scheduling Worksheet'!$L$1:$X$65536,13,FALSE),"")</f>
        <v/>
      </c>
      <c r="S124" s="87" t="str">
        <f>IF(ISNUMBER(MATCH($D124,'[1]Scheduling Worksheet'!$M$1:$M$65536,0)),VLOOKUP($D124,'[1]Scheduling Worksheet'!$M$1:$X$65536,12,FALSE),"")</f>
        <v/>
      </c>
      <c r="T124" s="71" t="str">
        <f>IF(ISNUMBER(MATCH($D124,'[1]Scheduling Worksheet'!$N$1:$N$65536,0)),VLOOKUP($D124,'[1]Scheduling Worksheet'!$N$1:$X$65536,11,FALSE),"")</f>
        <v>Vg-EM</v>
      </c>
      <c r="U124" s="87" t="str">
        <f>IF(ISNUMBER(MATCH($D124,'[1]Scheduling Worksheet'!$O$1:$O$65536,0)),VLOOKUP($D124,'[1]Scheduling Worksheet'!$O$1:$X$65536,10,FALSE),"")</f>
        <v/>
      </c>
      <c r="V124" s="71" t="str">
        <f>IF(ISNUMBER(MATCH($D124,'[1]Scheduling Worksheet'!$P$1:$P$65536,0)),VLOOKUP($D124,'[1]Scheduling Worksheet'!$P$1:$X$65536,9,FALSE),"")</f>
        <v>Vg-EM</v>
      </c>
      <c r="W124" s="87" t="str">
        <f>IF(ISNUMBER(MATCH($D124,'[1]Scheduling Worksheet'!$Q$1:$Q$65536,0)),VLOOKUP($D124,'[1]Scheduling Worksheet'!$Q$1:$X$65536,8,FALSE),"")</f>
        <v/>
      </c>
      <c r="X124" s="71" t="str">
        <f>IF(ISNUMBER(MATCH($D124,'[1]Scheduling Worksheet'!$R$1:$R$65536,0)),VLOOKUP($D124,'[1]Scheduling Worksheet'!$R$1:$X$65536,7,FALSE),"")</f>
        <v/>
      </c>
      <c r="Y124" s="76" t="str">
        <f>IF(ISNUMBER(MATCH($D124,'[1]Scheduling Worksheet'!$S$1:$S$65536,0)),VLOOKUP($D124,'[1]Scheduling Worksheet'!$S$1:$X$65536,6,FALSE),"")</f>
        <v>Vg-EM</v>
      </c>
      <c r="Z124" s="94" t="str">
        <f>IF(ISNUMBER(MATCH($D124,'[1]Scheduling Worksheet'!$T$1:$T$65536,0)),VLOOKUP($D124,'[1]Scheduling Worksheet'!$T$1:$X$65536,5,FALSE),"")</f>
        <v/>
      </c>
      <c r="AA124" s="31"/>
      <c r="AB124" s="6">
        <f t="shared" si="24"/>
        <v>7</v>
      </c>
      <c r="AC124" s="6">
        <f t="shared" si="25"/>
        <v>7</v>
      </c>
      <c r="AD124" s="35">
        <f t="shared" si="26"/>
        <v>0</v>
      </c>
      <c r="AE124" s="25">
        <f>VLOOKUP($D124,[2]EM!$D$1:$O$65540,5,FALSE)</f>
        <v>0</v>
      </c>
      <c r="AF124" s="25" t="str">
        <f>_xlfn.XLOOKUP(D124,[2]EM!$D:$D,[2]EM!$AK:$AK,"")</f>
        <v>Don't schedule Apr-Jul.</v>
      </c>
      <c r="AG124" s="25">
        <f>_xlfn.XLOOKUP(D124,[2]EM!$D:$D,[2]EM!$AN:$AN,"")</f>
        <v>0</v>
      </c>
      <c r="AH124" s="4" t="str">
        <f>VLOOKUP($D124,[2]EM!$D$1:$O$65540,12,FALSE)</f>
        <v>melissa.orts@gmail.com</v>
      </c>
      <c r="AI124" s="3"/>
      <c r="AJ124" s="3" t="str">
        <f>_xlfn.XLOOKUP(D124,'[2]EIM check'!$A:$A,'[2]EIM check'!$C:$C,"no info")</f>
        <v>Expires 2028/02</v>
      </c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DR124" s="10"/>
    </row>
    <row r="125" spans="1:126" s="11" customFormat="1" ht="20.100000000000001" customHeight="1" x14ac:dyDescent="0.2">
      <c r="A125" s="41">
        <f>_xlfn.XLOOKUP(D125,[2]EM!$D:$D,[2]EM!$F:$F,"")</f>
        <v>0</v>
      </c>
      <c r="B125" s="88" t="str">
        <f>VLOOKUP($D125,[2]EM!$D$1:$P$65540,13,FALSE)</f>
        <v>512-364-7570</v>
      </c>
      <c r="C125" s="63" t="str">
        <f>_xlfn.XLOOKUP(D125&amp;"*",[2]EM!$D:$D,[2]EM!$E:$E,"",2)</f>
        <v>Vg,</v>
      </c>
      <c r="D125" s="25" t="s">
        <v>144</v>
      </c>
      <c r="E125" s="70" t="str">
        <f>IF(ISNUMBER(MATCH($D125,'[1]Scheduling Worksheet'!$B$1:$B$65536,0)),VLOOKUP($D125,'[1]Scheduling Worksheet'!$B$1:$W$65536,22,FALSE),"")</f>
        <v/>
      </c>
      <c r="F125" s="71" t="str">
        <f>IF(ISNUMBER(MATCH($D125,'[1]Scheduling Worksheet'!$C$1:$C$65536,0)),VLOOKUP($D125,'[1]Scheduling Worksheet'!$C$1:$X$65536,21,FALSE),"")</f>
        <v>Vg-EM</v>
      </c>
      <c r="G125" s="71" t="str">
        <f>IF(ISNUMBER(MATCH($D125,'[1]Scheduling Worksheet'!$D$1:$D$65536,0)),VLOOKUP($D125,'[1]Scheduling Worksheet'!$D$1:$X$65536,20,FALSE),"")</f>
        <v/>
      </c>
      <c r="H125" s="71" t="str">
        <f>IF(ISNUMBER(MATCH($D125,'[1]Scheduling Worksheet'!$E$1:$E$65536,0)),VLOOKUP($D125,'[1]Scheduling Worksheet'!$E$1:$X$65536,19,FALSE),"")</f>
        <v>Vg-EM</v>
      </c>
      <c r="I125" s="71" t="str">
        <f>IF(ISNUMBER(MATCH($D125,'[1]Scheduling Worksheet'!$F$1:$F$65536,0)),VLOOKUP($D125,'[1]Scheduling Worksheet'!$F$1:$X$65536,19,FALSE),"")</f>
        <v/>
      </c>
      <c r="J125" s="71" t="str">
        <f>IF(ISNUMBER(MATCH($D125,'[1]Scheduling Worksheet'!$G$1:$G$65536,0)),VLOOKUP($D125,'[1]Scheduling Worksheet'!$G$1:$X$65536,17,FALSE),"")</f>
        <v>Vg-EM</v>
      </c>
      <c r="K125" s="71" t="str">
        <f>IF(ISNUMBER(MATCH($D125,'[1]Scheduling Worksheet'!$H$1:$H$65536,0)),VLOOKUP($D125,'[1]Scheduling Worksheet'!$H$1:$X$65536,16,FALSE),"")</f>
        <v/>
      </c>
      <c r="L125" s="71" t="str">
        <f>IF(ISNUMBER(MATCH($D125,'[1]Scheduling Worksheet'!$I$1:$I$65536,0)),VLOOKUP($D125,'[1]Scheduling Worksheet'!$I$1:$X$65536,15,FALSE),"")</f>
        <v/>
      </c>
      <c r="M125" s="71" t="str">
        <f>IF(ISNUMBER(MATCH($D125,'[1]Scheduling Worksheet'!$J$1:$J$65536,0)),VLOOKUP($D125,'[1]Scheduling Worksheet'!$J$1:$X$65536,14,FALSE),"")</f>
        <v/>
      </c>
      <c r="N125" s="72" t="str">
        <f>IF(ISNUMBER(MATCH($D125,'[1]Scheduling Worksheet'!$K$1:$K$65536,0)),VLOOKUP($D125,'[1]Scheduling Worksheet'!$K$1:$X$65536,13,FALSE),"")</f>
        <v>Vg-EM</v>
      </c>
      <c r="O125" s="36"/>
      <c r="P125"/>
      <c r="Q125"/>
      <c r="R125" s="71" t="str">
        <f>IF(ISNUMBER(MATCH($D125,'[1]Scheduling Worksheet'!L$1:L$65536,0)),VLOOKUP($D125,'[1]Scheduling Worksheet'!$L$1:$X$65536,13,FALSE),"")</f>
        <v/>
      </c>
      <c r="S125" s="71" t="str">
        <f>IF(ISNUMBER(MATCH($D125,'[1]Scheduling Worksheet'!$M$1:$M$65536,0)),VLOOKUP($D125,'[1]Scheduling Worksheet'!$M$1:$X$65536,12,FALSE),"")</f>
        <v>Vg-EM</v>
      </c>
      <c r="T125" s="71" t="str">
        <f>IF(ISNUMBER(MATCH($D125,'[1]Scheduling Worksheet'!$N$1:$N$65536,0)),VLOOKUP($D125,'[1]Scheduling Worksheet'!$N$1:$X$65536,11,FALSE),"")</f>
        <v/>
      </c>
      <c r="U125" s="71" t="str">
        <f>IF(ISNUMBER(MATCH($D125,'[1]Scheduling Worksheet'!$O$1:$O$65536,0)),VLOOKUP($D125,'[1]Scheduling Worksheet'!$O$1:$X$65536,10,FALSE),"")</f>
        <v>Vg-EM</v>
      </c>
      <c r="V125" s="71" t="str">
        <f>IF(ISNUMBER(MATCH($D125,'[1]Scheduling Worksheet'!$P$1:$P$65536,0)),VLOOKUP($D125,'[1]Scheduling Worksheet'!$P$1:$X$65536,9,FALSE),"")</f>
        <v/>
      </c>
      <c r="W125" s="71" t="str">
        <f>IF(ISNUMBER(MATCH($D125,'[1]Scheduling Worksheet'!$Q$1:$Q$65536,0)),VLOOKUP($D125,'[1]Scheduling Worksheet'!$Q$1:$X$65536,8,FALSE),"")</f>
        <v>Vg-EM</v>
      </c>
      <c r="X125" s="71" t="str">
        <f>IF(ISNUMBER(MATCH($D125,'[1]Scheduling Worksheet'!$R$1:$R$65536,0)),VLOOKUP($D125,'[1]Scheduling Worksheet'!$R$1:$X$65536,7,FALSE),"")</f>
        <v/>
      </c>
      <c r="Y125" s="76" t="str">
        <f>IF(ISNUMBER(MATCH($D125,'[1]Scheduling Worksheet'!$S$1:$S$65536,0)),VLOOKUP($D125,'[1]Scheduling Worksheet'!$S$1:$X$65536,6,FALSE),"")</f>
        <v/>
      </c>
      <c r="Z125" s="76" t="str">
        <f>IF(ISNUMBER(MATCH($D125,'[1]Scheduling Worksheet'!$T$1:$T$65536,0)),VLOOKUP($D125,'[1]Scheduling Worksheet'!$T$1:$X$65536,5,FALSE),"")</f>
        <v>Vg-EM</v>
      </c>
      <c r="AA125" s="31"/>
      <c r="AB125" s="6">
        <f t="shared" si="24"/>
        <v>8</v>
      </c>
      <c r="AC125" s="6">
        <f t="shared" si="25"/>
        <v>8</v>
      </c>
      <c r="AD125" s="35">
        <f t="shared" si="26"/>
        <v>0</v>
      </c>
      <c r="AE125" s="25">
        <f>VLOOKUP($D125,[2]EM!$D$1:$O$65540,5,FALSE)</f>
        <v>0</v>
      </c>
      <c r="AF125" s="25">
        <f>_xlfn.XLOOKUP(D125,[2]EM!$D:$D,[2]EM!$AK:$AK,"")</f>
        <v>0</v>
      </c>
      <c r="AG125" s="25">
        <f>_xlfn.XLOOKUP(D125,[2]EM!$D:$D,[2]EM!$AN:$AN,"")</f>
        <v>0</v>
      </c>
      <c r="AH125" s="4" t="str">
        <f>VLOOKUP($D125,[2]EM!$D$1:$O$65540,12,FALSE)</f>
        <v>tedge96@yahoo.com</v>
      </c>
      <c r="AI125" s="3"/>
      <c r="AJ125" s="3" t="str">
        <f>_xlfn.XLOOKUP(D125,'[2]EIM check'!$A:$A,'[2]EIM check'!$C:$C,"no info")</f>
        <v>Expires 2027/05</v>
      </c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DR125" s="10"/>
    </row>
    <row r="126" spans="1:126" s="11" customFormat="1" ht="20.100000000000001" customHeight="1" x14ac:dyDescent="0.2">
      <c r="A126" s="41">
        <f>_xlfn.XLOOKUP(D126,[2]EM!$D:$D,[2]EM!$F:$F,"")</f>
        <v>0</v>
      </c>
      <c r="B126" s="88" t="str">
        <f>VLOOKUP($D126,[2]EM!$D$1:$P$65540,13,FALSE)</f>
        <v>903-738-0905</v>
      </c>
      <c r="C126" s="63" t="str">
        <f>_xlfn.XLOOKUP(D126&amp;"*",[2]EM!$D:$D,[2]EM!$E:$E,"",2)</f>
        <v>Vg, 11:15</v>
      </c>
      <c r="D126" s="25" t="s">
        <v>40</v>
      </c>
      <c r="E126" s="70" t="str">
        <f>IF(ISNUMBER(MATCH($D126,'[1]Scheduling Worksheet'!$B$1:$B$65536,0)),VLOOKUP($D126,'[1]Scheduling Worksheet'!$B$1:$W$65536,22,FALSE),"")</f>
        <v>Vg-EM</v>
      </c>
      <c r="F126" s="87" t="str">
        <f>IF(ISNUMBER(MATCH($D126,'[1]Scheduling Worksheet'!$C$1:$C$65536,0)),VLOOKUP($D126,'[1]Scheduling Worksheet'!$C$1:$X$65536,21,FALSE),"")</f>
        <v/>
      </c>
      <c r="G126" s="87" t="str">
        <f>IF(ISNUMBER(MATCH($D126,'[1]Scheduling Worksheet'!$D$1:$D$65536,0)),VLOOKUP($D126,'[1]Scheduling Worksheet'!$D$1:$X$65536,20,FALSE),"")</f>
        <v/>
      </c>
      <c r="H126" s="87" t="str">
        <f>IF(ISNUMBER(MATCH($D126,'[1]Scheduling Worksheet'!$E$1:$E$65536,0)),VLOOKUP($D126,'[1]Scheduling Worksheet'!$E$1:$X$65536,19,FALSE),"")</f>
        <v/>
      </c>
      <c r="I126" s="87" t="str">
        <f>IF(ISNUMBER(MATCH($D126,'[1]Scheduling Worksheet'!$F$1:$F$65536,0)),VLOOKUP($D126,'[1]Scheduling Worksheet'!$F$1:$X$65536,19,FALSE),"")</f>
        <v/>
      </c>
      <c r="J126" s="87" t="str">
        <f>IF(ISNUMBER(MATCH($D126,'[1]Scheduling Worksheet'!$G$1:$G$65536,0)),VLOOKUP($D126,'[1]Scheduling Worksheet'!$G$1:$X$65536,17,FALSE),"")</f>
        <v/>
      </c>
      <c r="K126" s="71" t="str">
        <f>IF(ISNUMBER(MATCH($D126,'[1]Scheduling Worksheet'!$H$1:$H$65536,0)),VLOOKUP($D126,'[1]Scheduling Worksheet'!$H$1:$X$65536,16,FALSE),"")</f>
        <v>Vg-EM</v>
      </c>
      <c r="L126" s="71" t="str">
        <f>IF(ISNUMBER(MATCH($D126,'[1]Scheduling Worksheet'!$I$1:$I$65536,0)),VLOOKUP($D126,'[1]Scheduling Worksheet'!$I$1:$X$65536,15,FALSE),"")</f>
        <v/>
      </c>
      <c r="M126" s="71" t="str">
        <f>IF(ISNUMBER(MATCH($D126,'[1]Scheduling Worksheet'!$J$1:$J$65536,0)),VLOOKUP($D126,'[1]Scheduling Worksheet'!$J$1:$X$65536,14,FALSE),"")</f>
        <v>Vg-EM</v>
      </c>
      <c r="N126" s="72" t="str">
        <f>IF(ISNUMBER(MATCH($D126,'[1]Scheduling Worksheet'!$K$1:$K$65536,0)),VLOOKUP($D126,'[1]Scheduling Worksheet'!$K$1:$X$65536,13,FALSE),"")</f>
        <v/>
      </c>
      <c r="O126" s="36"/>
      <c r="P126"/>
      <c r="Q126"/>
      <c r="R126" s="71" t="str">
        <f>IF(ISNUMBER(MATCH($D126,'[1]Scheduling Worksheet'!L$1:L$65536,0)),VLOOKUP($D126,'[1]Scheduling Worksheet'!$L$1:$X$65536,13,FALSE),"")</f>
        <v>Vg-EM</v>
      </c>
      <c r="S126" s="87" t="str">
        <f>IF(ISNUMBER(MATCH($D126,'[1]Scheduling Worksheet'!$M$1:$M$65536,0)),VLOOKUP($D126,'[1]Scheduling Worksheet'!$M$1:$X$65536,12,FALSE),"")</f>
        <v/>
      </c>
      <c r="T126" s="71" t="str">
        <f>IF(ISNUMBER(MATCH($D126,'[1]Scheduling Worksheet'!$N$1:$N$65536,0)),VLOOKUP($D126,'[1]Scheduling Worksheet'!$N$1:$X$65536,11,FALSE),"")</f>
        <v/>
      </c>
      <c r="U126" s="71" t="str">
        <f>IF(ISNUMBER(MATCH($D126,'[1]Scheduling Worksheet'!$O$1:$O$65536,0)),VLOOKUP($D126,'[1]Scheduling Worksheet'!$O$1:$X$65536,10,FALSE),"")</f>
        <v>Vg-EM</v>
      </c>
      <c r="V126" s="71" t="str">
        <f>IF(ISNUMBER(MATCH($D126,'[1]Scheduling Worksheet'!$P$1:$P$65536,0)),VLOOKUP($D126,'[1]Scheduling Worksheet'!$P$1:$X$65536,9,FALSE),"")</f>
        <v/>
      </c>
      <c r="W126" s="71" t="str">
        <f>IF(ISNUMBER(MATCH($D126,'[1]Scheduling Worksheet'!$Q$1:$Q$65536,0)),VLOOKUP($D126,'[1]Scheduling Worksheet'!$Q$1:$X$65536,8,FALSE),"")</f>
        <v>Vg-EM</v>
      </c>
      <c r="X126" s="87" t="str">
        <f>IF(ISNUMBER(MATCH($D126,'[1]Scheduling Worksheet'!$R$1:$R$65536,0)),VLOOKUP($D126,'[1]Scheduling Worksheet'!$R$1:$X$65536,7,FALSE),"")</f>
        <v/>
      </c>
      <c r="Y126" s="76" t="str">
        <f>IF(ISNUMBER(MATCH($D126,'[1]Scheduling Worksheet'!$S$1:$S$65536,0)),VLOOKUP($D126,'[1]Scheduling Worksheet'!$S$1:$X$65536,6,FALSE),"")</f>
        <v>Vg-EM</v>
      </c>
      <c r="Z126" s="94" t="str">
        <f>IF(ISNUMBER(MATCH($D126,'[1]Scheduling Worksheet'!$T$1:$T$65536,0)),VLOOKUP($D126,'[1]Scheduling Worksheet'!$T$1:$X$65536,5,FALSE),"")</f>
        <v/>
      </c>
      <c r="AA126" s="31"/>
      <c r="AB126" s="6">
        <f t="shared" si="24"/>
        <v>7</v>
      </c>
      <c r="AC126" s="6">
        <f t="shared" si="25"/>
        <v>7</v>
      </c>
      <c r="AD126" s="35">
        <f t="shared" si="26"/>
        <v>0</v>
      </c>
      <c r="AE126" s="25">
        <f>VLOOKUP($D126,[2]EM!$D$1:$O$65540,5,FALSE)</f>
        <v>0</v>
      </c>
      <c r="AF126" s="25">
        <f>_xlfn.XLOOKUP(D126,[2]EM!$D:$D,[2]EM!$AK:$AK,"")</f>
        <v>0</v>
      </c>
      <c r="AG126" s="25">
        <f>_xlfn.XLOOKUP(D126,[2]EM!$D:$D,[2]EM!$AN:$AN,"")</f>
        <v>0</v>
      </c>
      <c r="AH126" s="4" t="str">
        <f>VLOOKUP($D126,[2]EM!$D$1:$O$65540,12,FALSE)</f>
        <v>paula.mckinney@gmail.com</v>
      </c>
      <c r="AI126" s="3" t="s">
        <v>52</v>
      </c>
      <c r="AJ126" s="3" t="str">
        <f>_xlfn.XLOOKUP(D126,'[2]EIM check'!$A:$A,'[2]EIM check'!$C:$C,"no info")</f>
        <v>Expires 2028/06</v>
      </c>
      <c r="AK126" s="3"/>
      <c r="AL126" s="3"/>
      <c r="AM126" s="5" t="str">
        <f>IF($AE126="LEC",$C126,"EM")</f>
        <v>EM</v>
      </c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</row>
    <row r="127" spans="1:126" s="11" customFormat="1" ht="20.100000000000001" customHeight="1" x14ac:dyDescent="0.2">
      <c r="A127" s="41">
        <f>_xlfn.XLOOKUP(D127,[2]EM!$D:$D,[2]EM!$F:$F,"")</f>
        <v>0</v>
      </c>
      <c r="B127" s="62" t="str">
        <f>VLOOKUP($D127,[2]EM!$D$1:$P$65540,13,FALSE)</f>
        <v>512-484-8155</v>
      </c>
      <c r="C127" s="63" t="str">
        <f>_xlfn.XLOOKUP(D127&amp;"*",[2]EM!$D:$D,[2]EM!$E:$E,"",2)</f>
        <v>Vg,</v>
      </c>
      <c r="D127" s="25" t="s">
        <v>78</v>
      </c>
      <c r="E127" s="70" t="str">
        <f>IF(ISNUMBER(MATCH($D127,'[1]Scheduling Worksheet'!$B$1:$B$65536,0)),VLOOKUP($D127,'[1]Scheduling Worksheet'!$B$1:$W$65536,22,FALSE),"")</f>
        <v>Vg-EM</v>
      </c>
      <c r="F127" s="71" t="str">
        <f>IF(ISNUMBER(MATCH($D127,'[1]Scheduling Worksheet'!$C$1:$C$65536,0)),VLOOKUP($D127,'[1]Scheduling Worksheet'!$C$1:$X$65536,21,FALSE),"")</f>
        <v/>
      </c>
      <c r="G127" s="71" t="str">
        <f>IF(ISNUMBER(MATCH($D127,'[1]Scheduling Worksheet'!$D$1:$D$65536,0)),VLOOKUP($D127,'[1]Scheduling Worksheet'!$D$1:$X$65536,20,FALSE),"")</f>
        <v/>
      </c>
      <c r="H127" s="71" t="str">
        <f>IF(ISNUMBER(MATCH($D127,'[1]Scheduling Worksheet'!$E$1:$E$65536,0)),VLOOKUP($D127,'[1]Scheduling Worksheet'!$E$1:$X$65536,19,FALSE),"")</f>
        <v>Vg-EM</v>
      </c>
      <c r="I127" s="71" t="str">
        <f>IF(ISNUMBER(MATCH($D127,'[1]Scheduling Worksheet'!$F$1:$F$65536,0)),VLOOKUP($D127,'[1]Scheduling Worksheet'!$F$1:$X$65536,19,FALSE),"")</f>
        <v/>
      </c>
      <c r="J127" s="71" t="str">
        <f>IF(ISNUMBER(MATCH($D127,'[1]Scheduling Worksheet'!$G$1:$G$65536,0)),VLOOKUP($D127,'[1]Scheduling Worksheet'!$G$1:$X$65536,17,FALSE),"")</f>
        <v>Vg-EM</v>
      </c>
      <c r="K127" s="71" t="str">
        <f>IF(ISNUMBER(MATCH($D127,'[1]Scheduling Worksheet'!$H$1:$H$65536,0)),VLOOKUP($D127,'[1]Scheduling Worksheet'!$H$1:$X$65536,16,FALSE),"")</f>
        <v/>
      </c>
      <c r="L127" s="71" t="str">
        <f>IF(ISNUMBER(MATCH($D127,'[1]Scheduling Worksheet'!$I$1:$I$65536,0)),VLOOKUP($D127,'[1]Scheduling Worksheet'!$I$1:$X$65536,15,FALSE),"")</f>
        <v>Vg-EM</v>
      </c>
      <c r="M127" s="71" t="str">
        <f>IF(ISNUMBER(MATCH($D127,'[1]Scheduling Worksheet'!$J$1:$J$65536,0)),VLOOKUP($D127,'[1]Scheduling Worksheet'!$J$1:$X$65536,14,FALSE),"")</f>
        <v/>
      </c>
      <c r="N127" s="72" t="str">
        <f>IF(ISNUMBER(MATCH($D127,'[1]Scheduling Worksheet'!$K$1:$K$65536,0)),VLOOKUP($D127,'[1]Scheduling Worksheet'!$K$1:$X$65536,13,FALSE),"")</f>
        <v>Vg-EM</v>
      </c>
      <c r="O127" s="36"/>
      <c r="P127"/>
      <c r="Q127"/>
      <c r="R127" s="71" t="str">
        <f>IF(ISNUMBER(MATCH($D127,'[1]Scheduling Worksheet'!L$1:L$65536,0)),VLOOKUP($D127,'[1]Scheduling Worksheet'!$L$1:$X$65536,13,FALSE),"")</f>
        <v/>
      </c>
      <c r="S127" s="71" t="str">
        <f>IF(ISNUMBER(MATCH($D127,'[1]Scheduling Worksheet'!$M$1:$M$65536,0)),VLOOKUP($D127,'[1]Scheduling Worksheet'!$M$1:$X$65536,12,FALSE),"")</f>
        <v>Vg-EM</v>
      </c>
      <c r="T127" s="71" t="str">
        <f>IF(ISNUMBER(MATCH($D127,'[1]Scheduling Worksheet'!$N$1:$N$65536,0)),VLOOKUP($D127,'[1]Scheduling Worksheet'!$N$1:$X$65536,11,FALSE),"")</f>
        <v/>
      </c>
      <c r="U127" s="71" t="str">
        <f>IF(ISNUMBER(MATCH($D127,'[1]Scheduling Worksheet'!$O$1:$O$65536,0)),VLOOKUP($D127,'[1]Scheduling Worksheet'!$O$1:$X$65536,10,FALSE),"")</f>
        <v/>
      </c>
      <c r="V127" s="71" t="str">
        <f>IF(ISNUMBER(MATCH($D127,'[1]Scheduling Worksheet'!$P$1:$P$65536,0)),VLOOKUP($D127,'[1]Scheduling Worksheet'!$P$1:$X$65536,9,FALSE),"")</f>
        <v>Vg-EM</v>
      </c>
      <c r="W127" s="71" t="str">
        <f>IF(ISNUMBER(MATCH($D127,'[1]Scheduling Worksheet'!$Q$1:$Q$65536,0)),VLOOKUP($D127,'[1]Scheduling Worksheet'!$Q$1:$X$65536,8,FALSE),"")</f>
        <v/>
      </c>
      <c r="X127" s="71" t="str">
        <f>IF(ISNUMBER(MATCH($D127,'[1]Scheduling Worksheet'!$R$1:$R$65536,0)),VLOOKUP($D127,'[1]Scheduling Worksheet'!$R$1:$X$65536,7,FALSE),"")</f>
        <v/>
      </c>
      <c r="Y127" s="76" t="str">
        <f>IF(ISNUMBER(MATCH($D127,'[1]Scheduling Worksheet'!$S$1:$S$65536,0)),VLOOKUP($D127,'[1]Scheduling Worksheet'!$S$1:$X$65536,6,FALSE),"")</f>
        <v/>
      </c>
      <c r="Z127" s="76" t="str">
        <f>IF(ISNUMBER(MATCH($D127,'[1]Scheduling Worksheet'!$T$1:$T$65536,0)),VLOOKUP($D127,'[1]Scheduling Worksheet'!$T$1:$X$65536,5,FALSE),"")</f>
        <v>Vg-EM</v>
      </c>
      <c r="AA127" s="31"/>
      <c r="AB127" s="6">
        <f t="shared" si="24"/>
        <v>8</v>
      </c>
      <c r="AC127" s="6">
        <f t="shared" si="25"/>
        <v>8</v>
      </c>
      <c r="AD127" s="35">
        <f t="shared" si="26"/>
        <v>0</v>
      </c>
      <c r="AE127" s="25">
        <f>VLOOKUP($D127,[2]EM!$D$1:$O$65540,5,FALSE)</f>
        <v>0</v>
      </c>
      <c r="AF127" s="25">
        <f>_xlfn.XLOOKUP(D127,[2]EM!$D:$D,[2]EM!$AK:$AK,"")</f>
        <v>0</v>
      </c>
      <c r="AG127" s="25" t="str">
        <f>_xlfn.XLOOKUP(D127,[2]EM!$D:$D,[2]EM!$AN:$AN,"")</f>
        <v>Back 2018-02</v>
      </c>
      <c r="AH127" s="4" t="str">
        <f>VLOOKUP($D127,[2]EM!$D$1:$O$65540,12,FALSE)</f>
        <v>tricia.soliz@gmail.com</v>
      </c>
      <c r="AI127" s="4" t="str">
        <f>VLOOKUP($D127,[2]EM!$D$1:$O$65540,12,FALSE)</f>
        <v>tricia.soliz@gmail.com</v>
      </c>
      <c r="AJ127" s="3" t="str">
        <f>_xlfn.XLOOKUP(D127,'[2]EIM check'!$A:$A,'[2]EIM check'!$C:$C,"no info")</f>
        <v>Expires 2027/08</v>
      </c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32"/>
      <c r="BX127" s="32"/>
      <c r="BY127" s="32"/>
      <c r="BZ127" s="32"/>
      <c r="CA127" s="32"/>
      <c r="CB127" s="32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</row>
    <row r="128" spans="1:126" s="11" customFormat="1" ht="20.100000000000001" customHeight="1" x14ac:dyDescent="0.2">
      <c r="A128" s="41" t="str">
        <f>_xlfn.XLOOKUP(D128,[2]EM!$D:$D,[2]EM!$F:$F,"")</f>
        <v>cup</v>
      </c>
      <c r="B128" s="62" t="str">
        <f>VLOOKUP($D128,[2]EM!$D$1:$P$65540,13,FALSE)</f>
        <v>512-296-1805</v>
      </c>
      <c r="C128" s="63" t="str">
        <f>_xlfn.XLOOKUP(D128&amp;"*",[2]EM!$D:$D,[2]EM!$E:$E,"",2)</f>
        <v>Vg, 1,</v>
      </c>
      <c r="D128" s="40" t="s">
        <v>42</v>
      </c>
      <c r="E128" s="70" t="str">
        <f>IF(ISNUMBER(MATCH($D128,'[1]Scheduling Worksheet'!$B$1:$B$65536,0)),VLOOKUP($D128,'[1]Scheduling Worksheet'!$B$1:$W$65536,22,FALSE),"")</f>
        <v/>
      </c>
      <c r="F128" s="71" t="str">
        <f>IF(ISNUMBER(MATCH($D128,'[1]Scheduling Worksheet'!$C$1:$C$65536,0)),VLOOKUP($D128,'[1]Scheduling Worksheet'!$C$1:$X$65536,21,FALSE),"")</f>
        <v>Vg-EM</v>
      </c>
      <c r="G128" s="71" t="str">
        <f>IF(ISNUMBER(MATCH($D128,'[1]Scheduling Worksheet'!$D$1:$D$65536,0)),VLOOKUP($D128,'[1]Scheduling Worksheet'!$D$1:$X$65536,20,FALSE),"")</f>
        <v/>
      </c>
      <c r="H128" s="71" t="str">
        <f>IF(ISNUMBER(MATCH($D128,'[1]Scheduling Worksheet'!$E$1:$E$65536,0)),VLOOKUP($D128,'[1]Scheduling Worksheet'!$E$1:$X$65536,19,FALSE),"")</f>
        <v>1:00-Lector</v>
      </c>
      <c r="I128" s="71" t="str">
        <f>IF(ISNUMBER(MATCH($D128,'[1]Scheduling Worksheet'!$F$1:$F$65536,0)),VLOOKUP($D128,'[1]Scheduling Worksheet'!$F$1:$X$65536,19,FALSE),"")</f>
        <v/>
      </c>
      <c r="J128" s="71" t="str">
        <f>IF(ISNUMBER(MATCH($D128,'[1]Scheduling Worksheet'!$G$1:$G$65536,0)),VLOOKUP($D128,'[1]Scheduling Worksheet'!$G$1:$X$65536,17,FALSE),"")</f>
        <v>1:00-EM</v>
      </c>
      <c r="K128" s="71" t="str">
        <f>IF(ISNUMBER(MATCH($D128,'[1]Scheduling Worksheet'!$H$1:$H$65536,0)),VLOOKUP($D128,'[1]Scheduling Worksheet'!$H$1:$X$65536,16,FALSE),"")</f>
        <v/>
      </c>
      <c r="L128" s="71" t="str">
        <f>IF(ISNUMBER(MATCH($D128,'[1]Scheduling Worksheet'!$I$1:$I$65536,0)),VLOOKUP($D128,'[1]Scheduling Worksheet'!$I$1:$X$65536,15,FALSE),"")</f>
        <v/>
      </c>
      <c r="M128" s="71" t="str">
        <f>IF(ISNUMBER(MATCH($D128,'[1]Scheduling Worksheet'!$J$1:$J$65536,0)),VLOOKUP($D128,'[1]Scheduling Worksheet'!$J$1:$X$65536,14,FALSE),"")</f>
        <v>1:00-Lector</v>
      </c>
      <c r="N128" s="72" t="str">
        <f>IF(ISNUMBER(MATCH($D128,'[1]Scheduling Worksheet'!$K$1:$K$65536,0)),VLOOKUP($D128,'[1]Scheduling Worksheet'!$K$1:$X$65536,13,FALSE),"")</f>
        <v/>
      </c>
      <c r="O128" s="36"/>
      <c r="P128"/>
      <c r="Q128"/>
      <c r="R128" s="71" t="str">
        <f>IF(ISNUMBER(MATCH($D128,'[1]Scheduling Worksheet'!L$1:L$65536,0)),VLOOKUP($D128,'[1]Scheduling Worksheet'!$L$1:$X$65536,13,FALSE),"")</f>
        <v>1:00-EM</v>
      </c>
      <c r="S128" s="71" t="str">
        <f>IF(ISNUMBER(MATCH($D128,'[1]Scheduling Worksheet'!$M$1:$M$65536,0)),VLOOKUP($D128,'[1]Scheduling Worksheet'!$M$1:$X$65536,12,FALSE),"")</f>
        <v/>
      </c>
      <c r="T128" s="71" t="str">
        <f>IF(ISNUMBER(MATCH($D128,'[1]Scheduling Worksheet'!$N$1:$N$65536,0)),VLOOKUP($D128,'[1]Scheduling Worksheet'!$N$1:$X$65536,11,FALSE),"")</f>
        <v/>
      </c>
      <c r="U128" s="71" t="str">
        <f>IF(ISNUMBER(MATCH($D128,'[1]Scheduling Worksheet'!$O$1:$O$65536,0)),VLOOKUP($D128,'[1]Scheduling Worksheet'!$O$1:$X$65536,10,FALSE),"")</f>
        <v>1:00-EM</v>
      </c>
      <c r="V128" s="71" t="str">
        <f>IF(ISNUMBER(MATCH($D128,'[1]Scheduling Worksheet'!$P$1:$P$65536,0)),VLOOKUP($D128,'[1]Scheduling Worksheet'!$P$1:$X$65536,9,FALSE),"")</f>
        <v/>
      </c>
      <c r="W128" s="71" t="str">
        <f>IF(ISNUMBER(MATCH($D128,'[1]Scheduling Worksheet'!$Q$1:$Q$65536,0)),VLOOKUP($D128,'[1]Scheduling Worksheet'!$Q$1:$X$65536,8,FALSE),"")</f>
        <v>1:00-Lector</v>
      </c>
      <c r="X128" s="71" t="str">
        <f>IF(ISNUMBER(MATCH($D128,'[1]Scheduling Worksheet'!$R$1:$R$65536,0)),VLOOKUP($D128,'[1]Scheduling Worksheet'!$R$1:$X$65536,7,FALSE),"")</f>
        <v/>
      </c>
      <c r="Y128" s="76" t="str">
        <f>IF(ISNUMBER(MATCH($D128,'[1]Scheduling Worksheet'!$S$1:$S$65536,0)),VLOOKUP($D128,'[1]Scheduling Worksheet'!$S$1:$X$65536,6,FALSE),"")</f>
        <v>Vg-EM</v>
      </c>
      <c r="Z128" s="76" t="str">
        <f>IF(ISNUMBER(MATCH($D128,'[1]Scheduling Worksheet'!$T$1:$T$65536,0)),VLOOKUP($D128,'[1]Scheduling Worksheet'!$T$1:$X$65536,5,FALSE),"")</f>
        <v/>
      </c>
      <c r="AA128" s="31"/>
      <c r="AB128" s="6">
        <f t="shared" si="24"/>
        <v>5</v>
      </c>
      <c r="AC128" s="6">
        <f t="shared" si="25"/>
        <v>8</v>
      </c>
      <c r="AD128" s="35">
        <f t="shared" si="26"/>
        <v>3</v>
      </c>
      <c r="AE128" s="25" t="str">
        <f>VLOOKUP($D128,[2]EM!$D$1:$O$65540,5,FALSE)</f>
        <v>LEC</v>
      </c>
      <c r="AF128" s="25" t="str">
        <f>_xlfn.XLOOKUP(D128,[2]EM!$D:$D,[2]EM!$AK:$AK,"")</f>
        <v>Vg and 1-Schedule for both Masses.</v>
      </c>
      <c r="AG128" s="25" t="str">
        <f>_xlfn.XLOOKUP(D128,[2]EM!$D:$D,[2]EM!$AN:$AN,"")</f>
        <v>old: j_m_leon_s@hotmail.com, jmleon@prodigy.net.mx</v>
      </c>
      <c r="AH128" s="4" t="str">
        <f>VLOOKUP($D128,[2]EM!$D$1:$O$65540,12,FALSE)</f>
        <v>jmleons52@gmail.com</v>
      </c>
      <c r="AI128" s="3"/>
      <c r="AJ128" s="3" t="str">
        <f>_xlfn.XLOOKUP(D128,'[2]EIM check'!$A:$A,'[2]EIM check'!$C:$C,"no info")</f>
        <v>Expires 2027/01</v>
      </c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DR128" s="10"/>
    </row>
    <row r="129" spans="1:122" s="11" customFormat="1" ht="20.100000000000001" customHeight="1" x14ac:dyDescent="0.2">
      <c r="A129" s="41" t="str">
        <f>_xlfn.XLOOKUP(D129,[2]EM!$D:$D,[2]EM!$F:$F,"")</f>
        <v>cup</v>
      </c>
      <c r="B129" s="62" t="str">
        <f>VLOOKUP($D129,[2]EM!$D$1:$P$65540,13,FALSE)</f>
        <v>512-282-9660</v>
      </c>
      <c r="C129" s="63" t="str">
        <f>_xlfn.XLOOKUP(D129&amp;"*",[2]EM!$D:$D,[2]EM!$E:$E,"",2)</f>
        <v>Vg</v>
      </c>
      <c r="D129" s="40" t="s">
        <v>19</v>
      </c>
      <c r="E129" s="70" t="str">
        <f>IF(ISNUMBER(MATCH($D129,'[1]Scheduling Worksheet'!$B$1:$B$65536,0)),VLOOKUP($D129,'[1]Scheduling Worksheet'!$B$1:$W$65536,22,FALSE),"")</f>
        <v>Vg-EM</v>
      </c>
      <c r="F129" s="71" t="str">
        <f>IF(ISNUMBER(MATCH($D129,'[1]Scheduling Worksheet'!$C$1:$C$65536,0)),VLOOKUP($D129,'[1]Scheduling Worksheet'!$C$1:$X$65536,21,FALSE),"")</f>
        <v/>
      </c>
      <c r="G129" s="71" t="str">
        <f>IF(ISNUMBER(MATCH($D129,'[1]Scheduling Worksheet'!$D$1:$D$65536,0)),VLOOKUP($D129,'[1]Scheduling Worksheet'!$D$1:$X$65536,20,FALSE),"")</f>
        <v>Vg-EM</v>
      </c>
      <c r="H129" s="71" t="str">
        <f>IF(ISNUMBER(MATCH($D129,'[1]Scheduling Worksheet'!$E$1:$E$65536,0)),VLOOKUP($D129,'[1]Scheduling Worksheet'!$E$1:$X$65536,19,FALSE),"")</f>
        <v>Vg-EM</v>
      </c>
      <c r="I129" s="71" t="str">
        <f>IF(ISNUMBER(MATCH($D129,'[1]Scheduling Worksheet'!$F$1:$F$65536,0)),VLOOKUP($D129,'[1]Scheduling Worksheet'!$F$1:$X$65536,19,FALSE),"")</f>
        <v/>
      </c>
      <c r="J129" s="71" t="str">
        <f>IF(ISNUMBER(MATCH($D129,'[1]Scheduling Worksheet'!$G$1:$G$65536,0)),VLOOKUP($D129,'[1]Scheduling Worksheet'!$G$1:$X$65536,17,FALSE),"")</f>
        <v/>
      </c>
      <c r="K129" s="71" t="str">
        <f>IF(ISNUMBER(MATCH($D129,'[1]Scheduling Worksheet'!$H$1:$H$65536,0)),VLOOKUP($D129,'[1]Scheduling Worksheet'!$H$1:$X$65536,16,FALSE),"")</f>
        <v>Vg-EM</v>
      </c>
      <c r="L129" s="71" t="str">
        <f>IF(ISNUMBER(MATCH($D129,'[1]Scheduling Worksheet'!$I$1:$I$65536,0)),VLOOKUP($D129,'[1]Scheduling Worksheet'!$I$1:$X$65536,15,FALSE),"")</f>
        <v/>
      </c>
      <c r="M129" s="71" t="str">
        <f>IF(ISNUMBER(MATCH($D129,'[1]Scheduling Worksheet'!$J$1:$J$65536,0)),VLOOKUP($D129,'[1]Scheduling Worksheet'!$J$1:$X$65536,14,FALSE),"")</f>
        <v/>
      </c>
      <c r="N129" s="72" t="str">
        <f>IF(ISNUMBER(MATCH($D129,'[1]Scheduling Worksheet'!$K$1:$K$65536,0)),VLOOKUP($D129,'[1]Scheduling Worksheet'!$K$1:$X$65536,13,FALSE),"")</f>
        <v/>
      </c>
      <c r="O129" s="36"/>
      <c r="P129"/>
      <c r="Q129"/>
      <c r="R129" s="71" t="str">
        <f>IF(ISNUMBER(MATCH($D129,'[1]Scheduling Worksheet'!L$1:L$65536,0)),VLOOKUP($D129,'[1]Scheduling Worksheet'!$L$1:$X$65536,13,FALSE),"")</f>
        <v/>
      </c>
      <c r="S129" s="71" t="str">
        <f>IF(ISNUMBER(MATCH($D129,'[1]Scheduling Worksheet'!$M$1:$M$65536,0)),VLOOKUP($D129,'[1]Scheduling Worksheet'!$M$1:$X$65536,12,FALSE),"")</f>
        <v>Vg-EM</v>
      </c>
      <c r="T129" s="71" t="str">
        <f>IF(ISNUMBER(MATCH($D129,'[1]Scheduling Worksheet'!$N$1:$N$65536,0)),VLOOKUP($D129,'[1]Scheduling Worksheet'!$N$1:$X$65536,11,FALSE),"")</f>
        <v/>
      </c>
      <c r="U129" s="71" t="str">
        <f>IF(ISNUMBER(MATCH($D129,'[1]Scheduling Worksheet'!$O$1:$O$65536,0)),VLOOKUP($D129,'[1]Scheduling Worksheet'!$O$1:$X$65536,10,FALSE),"")</f>
        <v>Vg-EM</v>
      </c>
      <c r="V129" s="71" t="str">
        <f>IF(ISNUMBER(MATCH($D129,'[1]Scheduling Worksheet'!$P$1:$P$65536,0)),VLOOKUP($D129,'[1]Scheduling Worksheet'!$P$1:$X$65536,9,FALSE),"")</f>
        <v/>
      </c>
      <c r="W129" s="71" t="str">
        <f>IF(ISNUMBER(MATCH($D129,'[1]Scheduling Worksheet'!$Q$1:$Q$65536,0)),VLOOKUP($D129,'[1]Scheduling Worksheet'!$Q$1:$X$65536,8,FALSE),"")</f>
        <v>Vg-EM</v>
      </c>
      <c r="X129" s="71" t="str">
        <f>IF(ISNUMBER(MATCH($D129,'[1]Scheduling Worksheet'!$R$1:$R$65536,0)),VLOOKUP($D129,'[1]Scheduling Worksheet'!$R$1:$X$65536,7,FALSE),"")</f>
        <v/>
      </c>
      <c r="Y129" s="76" t="str">
        <f>IF(ISNUMBER(MATCH($D129,'[1]Scheduling Worksheet'!$S$1:$S$65536,0)),VLOOKUP($D129,'[1]Scheduling Worksheet'!$S$1:$X$65536,6,FALSE),"")</f>
        <v>Vg-EM</v>
      </c>
      <c r="Z129" s="76" t="str">
        <f>IF(ISNUMBER(MATCH($D129,'[1]Scheduling Worksheet'!$T$1:$T$65536,0)),VLOOKUP($D129,'[1]Scheduling Worksheet'!$T$1:$X$65536,5,FALSE),"")</f>
        <v/>
      </c>
      <c r="AA129" s="31"/>
      <c r="AB129" s="6">
        <f t="shared" si="24"/>
        <v>8</v>
      </c>
      <c r="AC129" s="6">
        <f t="shared" si="25"/>
        <v>8</v>
      </c>
      <c r="AD129" s="35">
        <f t="shared" si="26"/>
        <v>0</v>
      </c>
      <c r="AE129" s="25">
        <f>VLOOKUP($D129,[2]EM!$D$1:$O$65540,5,FALSE)</f>
        <v>0</v>
      </c>
      <c r="AF129" s="25">
        <f>_xlfn.XLOOKUP(D129,[2]EM!$D:$D,[2]EM!$AK:$AK,"")</f>
        <v>0</v>
      </c>
      <c r="AG129" s="25">
        <f>_xlfn.XLOOKUP(D129,[2]EM!$D:$D,[2]EM!$AN:$AN,"")</f>
        <v>0</v>
      </c>
      <c r="AH129" s="4" t="str">
        <f>VLOOKUP($D129,[2]EM!$D$1:$O$65540,12,FALSE)</f>
        <v>johnny.r.lerma@sbcglobal.net</v>
      </c>
      <c r="AI129" s="3"/>
      <c r="AJ129" s="3" t="str">
        <f>_xlfn.XLOOKUP(D129,'[2]EIM check'!$A:$A,'[2]EIM check'!$C:$C,"no info")</f>
        <v>Expires 2027/05</v>
      </c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DR129" s="10"/>
    </row>
    <row r="130" spans="1:122" s="11" customFormat="1" ht="20.100000000000001" customHeight="1" x14ac:dyDescent="0.2">
      <c r="A130" s="41">
        <f>_xlfn.XLOOKUP(D130,[2]EM!$D:$D,[2]EM!$F:$F,"")</f>
        <v>0</v>
      </c>
      <c r="B130" s="88" t="str">
        <f>VLOOKUP($D130,[2]EM!$D$1:$P$65540,13,FALSE)</f>
        <v>512-771-8083</v>
      </c>
      <c r="C130" s="63" t="str">
        <f>_xlfn.XLOOKUP(D130&amp;"*",[2]EM!$D:$D,[2]EM!$E:$E,"",2)</f>
        <v>Vg,</v>
      </c>
      <c r="D130" s="4" t="s">
        <v>118</v>
      </c>
      <c r="E130" s="70" t="str">
        <f>IF(ISNUMBER(MATCH($D130,'[1]Scheduling Worksheet'!$B$1:$B$65536,0)),VLOOKUP($D130,'[1]Scheduling Worksheet'!$B$1:$W$65536,22,FALSE),"")</f>
        <v>5:00-EM</v>
      </c>
      <c r="F130" s="71" t="str">
        <f>IF(ISNUMBER(MATCH($D130,'[1]Scheduling Worksheet'!$C$1:$C$65536,0)),VLOOKUP($D130,'[1]Scheduling Worksheet'!$C$1:$X$65536,21,FALSE),"")</f>
        <v/>
      </c>
      <c r="G130" s="71" t="str">
        <f>IF(ISNUMBER(MATCH($D130,'[1]Scheduling Worksheet'!$D$1:$D$65536,0)),VLOOKUP($D130,'[1]Scheduling Worksheet'!$D$1:$X$65536,20,FALSE),"")</f>
        <v>Vg-EM</v>
      </c>
      <c r="H130" s="71" t="str">
        <f>IF(ISNUMBER(MATCH($D130,'[1]Scheduling Worksheet'!$E$1:$E$65536,0)),VLOOKUP($D130,'[1]Scheduling Worksheet'!$E$1:$X$65536,19,FALSE),"")</f>
        <v/>
      </c>
      <c r="I130" s="71" t="str">
        <f>IF(ISNUMBER(MATCH($D130,'[1]Scheduling Worksheet'!$F$1:$F$65536,0)),VLOOKUP($D130,'[1]Scheduling Worksheet'!$F$1:$X$65536,19,FALSE),"")</f>
        <v>Vg-EM</v>
      </c>
      <c r="J130" s="87" t="str">
        <f>IF(ISNUMBER(MATCH($D130,'[1]Scheduling Worksheet'!$G$1:$G$65536,0)),VLOOKUP($D130,'[1]Scheduling Worksheet'!$G$1:$X$65536,17,FALSE),"")</f>
        <v/>
      </c>
      <c r="K130" s="71" t="str">
        <f>IF(ISNUMBER(MATCH($D130,'[1]Scheduling Worksheet'!$H$1:$H$65536,0)),VLOOKUP($D130,'[1]Scheduling Worksheet'!$H$1:$X$65536,16,FALSE),"")</f>
        <v/>
      </c>
      <c r="L130" s="71" t="str">
        <f>IF(ISNUMBER(MATCH($D130,'[1]Scheduling Worksheet'!$I$1:$I$65536,0)),VLOOKUP($D130,'[1]Scheduling Worksheet'!$I$1:$X$65536,15,FALSE),"")</f>
        <v>Vg-EM</v>
      </c>
      <c r="M130" s="71" t="str">
        <f>IF(ISNUMBER(MATCH($D130,'[1]Scheduling Worksheet'!$J$1:$J$65536,0)),VLOOKUP($D130,'[1]Scheduling Worksheet'!$J$1:$X$65536,14,FALSE),"")</f>
        <v/>
      </c>
      <c r="N130" s="72" t="str">
        <f>IF(ISNUMBER(MATCH($D130,'[1]Scheduling Worksheet'!$K$1:$K$65536,0)),VLOOKUP($D130,'[1]Scheduling Worksheet'!$K$1:$X$65536,13,FALSE),"")</f>
        <v/>
      </c>
      <c r="O130" s="36"/>
      <c r="P130"/>
      <c r="Q130"/>
      <c r="R130" s="71" t="str">
        <f>IF(ISNUMBER(MATCH($D130,'[1]Scheduling Worksheet'!L$1:L$65536,0)),VLOOKUP($D130,'[1]Scheduling Worksheet'!$L$1:$X$65536,13,FALSE),"")</f>
        <v/>
      </c>
      <c r="S130" s="71" t="str">
        <f>IF(ISNUMBER(MATCH($D130,'[1]Scheduling Worksheet'!$M$1:$M$65536,0)),VLOOKUP($D130,'[1]Scheduling Worksheet'!$M$1:$X$65536,12,FALSE),"")</f>
        <v>Vg-EM</v>
      </c>
      <c r="T130" s="71" t="str">
        <f>IF(ISNUMBER(MATCH($D130,'[1]Scheduling Worksheet'!$N$1:$N$65536,0)),VLOOKUP($D130,'[1]Scheduling Worksheet'!$N$1:$X$65536,11,FALSE),"")</f>
        <v/>
      </c>
      <c r="U130" s="71" t="str">
        <f>IF(ISNUMBER(MATCH($D130,'[1]Scheduling Worksheet'!$O$1:$O$65536,0)),VLOOKUP($D130,'[1]Scheduling Worksheet'!$O$1:$X$65536,10,FALSE),"")</f>
        <v>Vg-EM</v>
      </c>
      <c r="V130" s="71" t="str">
        <f>IF(ISNUMBER(MATCH($D130,'[1]Scheduling Worksheet'!$P$1:$P$65536,0)),VLOOKUP($D130,'[1]Scheduling Worksheet'!$P$1:$X$65536,9,FALSE),"")</f>
        <v/>
      </c>
      <c r="W130" s="71" t="str">
        <f>IF(ISNUMBER(MATCH($D130,'[1]Scheduling Worksheet'!$Q$1:$Q$65536,0)),VLOOKUP($D130,'[1]Scheduling Worksheet'!$Q$1:$X$65536,8,FALSE),"")</f>
        <v/>
      </c>
      <c r="X130" s="71" t="str">
        <f>IF(ISNUMBER(MATCH($D130,'[1]Scheduling Worksheet'!$R$1:$R$65536,0)),VLOOKUP($D130,'[1]Scheduling Worksheet'!$R$1:$X$65536,7,FALSE),"")</f>
        <v>Vg-EM</v>
      </c>
      <c r="Y130" s="94" t="str">
        <f>IF(ISNUMBER(MATCH($D130,'[1]Scheduling Worksheet'!$S$1:$S$65536,0)),VLOOKUP($D130,'[1]Scheduling Worksheet'!$S$1:$X$65536,6,FALSE),"")</f>
        <v/>
      </c>
      <c r="Z130" s="76" t="str">
        <f>IF(ISNUMBER(MATCH($D130,'[1]Scheduling Worksheet'!$T$1:$T$65536,0)),VLOOKUP($D130,'[1]Scheduling Worksheet'!$T$1:$X$65536,5,FALSE),"")</f>
        <v>Vg-EM</v>
      </c>
      <c r="AA130" s="31"/>
      <c r="AB130" s="6">
        <f t="shared" si="24"/>
        <v>8</v>
      </c>
      <c r="AC130" s="6">
        <f t="shared" si="25"/>
        <v>8</v>
      </c>
      <c r="AD130" s="35">
        <f t="shared" si="26"/>
        <v>0</v>
      </c>
      <c r="AE130" s="25">
        <f>VLOOKUP($D130,[2]EM!$D$1:$O$65540,5,FALSE)</f>
        <v>0</v>
      </c>
      <c r="AF130" s="25" t="str">
        <f>_xlfn.XLOOKUP(D130,[2]EM!$D:$D,[2]EM!$AK:$AK,"")</f>
        <v>Eloise and Emma's grandmother</v>
      </c>
      <c r="AG130" s="25">
        <f>_xlfn.XLOOKUP(D130,[2]EM!$D:$D,[2]EM!$AN:$AN,"")</f>
        <v>0</v>
      </c>
      <c r="AH130" s="4" t="str">
        <f>VLOOKUP($D130,[2]EM!$D$1:$O$65540,12,FALSE)</f>
        <v>bettyatorres11@gmail.com</v>
      </c>
      <c r="AI130" s="3"/>
      <c r="AJ130" s="3" t="str">
        <f>_xlfn.XLOOKUP(D130,'[2]EIM check'!$A:$A,'[2]EIM check'!$C:$C,"no info")</f>
        <v>Expires 2026/02</v>
      </c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</row>
    <row r="131" spans="1:122" s="11" customFormat="1" ht="20.100000000000001" customHeight="1" x14ac:dyDescent="0.2">
      <c r="A131" s="41" t="str">
        <f>_xlfn.XLOOKUP(D131,[2]EM!$D:$D,[2]EM!$F:$F,"")</f>
        <v>?</v>
      </c>
      <c r="B131" s="88" t="str">
        <f>VLOOKUP($D131,[2]EM!$D$1:$P$65540,13,FALSE)</f>
        <v>508-878-2322</v>
      </c>
      <c r="C131" s="63" t="str">
        <f>_xlfn.XLOOKUP(D131&amp;"*",[2]EM!$D:$D,[2]EM!$E:$E,"",2)</f>
        <v>Vg,</v>
      </c>
      <c r="D131" s="27" t="s">
        <v>102</v>
      </c>
      <c r="E131" s="70" t="str">
        <f>IF(ISNUMBER(MATCH($D131,'[1]Scheduling Worksheet'!$B$1:$B$65536,0)),VLOOKUP($D131,'[1]Scheduling Worksheet'!$B$1:$W$65536,22,FALSE),"")</f>
        <v>Vg-Lector</v>
      </c>
      <c r="F131" s="71" t="str">
        <f>IF(ISNUMBER(MATCH($D131,'[1]Scheduling Worksheet'!$C$1:$C$65536,0)),VLOOKUP($D131,'[1]Scheduling Worksheet'!$C$1:$X$65536,21,FALSE),"")</f>
        <v/>
      </c>
      <c r="G131" s="71" t="str">
        <f>IF(ISNUMBER(MATCH($D131,'[1]Scheduling Worksheet'!$D$1:$D$65536,0)),VLOOKUP($D131,'[1]Scheduling Worksheet'!$D$1:$X$65536,20,FALSE),"")</f>
        <v>Vg-EM</v>
      </c>
      <c r="H131" s="71" t="str">
        <f>IF(ISNUMBER(MATCH($D131,'[1]Scheduling Worksheet'!$E$1:$E$65536,0)),VLOOKUP($D131,'[1]Scheduling Worksheet'!$E$1:$X$65536,19,FALSE),"")</f>
        <v>Vg-EM</v>
      </c>
      <c r="I131" s="71" t="str">
        <f>IF(ISNUMBER(MATCH($D131,'[1]Scheduling Worksheet'!$F$1:$F$65536,0)),VLOOKUP($D131,'[1]Scheduling Worksheet'!$F$1:$X$65536,19,FALSE),"")</f>
        <v/>
      </c>
      <c r="J131" s="71" t="str">
        <f>IF(ISNUMBER(MATCH($D131,'[1]Scheduling Worksheet'!$G$1:$G$65536,0)),VLOOKUP($D131,'[1]Scheduling Worksheet'!$G$1:$X$65536,17,FALSE),"")</f>
        <v>Vg-EM</v>
      </c>
      <c r="K131" s="71" t="str">
        <f>IF(ISNUMBER(MATCH($D131,'[1]Scheduling Worksheet'!$H$1:$H$65536,0)),VLOOKUP($D131,'[1]Scheduling Worksheet'!$H$1:$X$65536,16,FALSE),"")</f>
        <v/>
      </c>
      <c r="L131" s="71" t="str">
        <f>IF(ISNUMBER(MATCH($D131,'[1]Scheduling Worksheet'!$I$1:$I$65536,0)),VLOOKUP($D131,'[1]Scheduling Worksheet'!$I$1:$X$65536,15,FALSE),"")</f>
        <v>Vg-EM</v>
      </c>
      <c r="M131" s="71" t="str">
        <f>IF(ISNUMBER(MATCH($D131,'[1]Scheduling Worksheet'!$J$1:$J$65536,0)),VLOOKUP($D131,'[1]Scheduling Worksheet'!$J$1:$X$65536,14,FALSE),"")</f>
        <v/>
      </c>
      <c r="N131" s="72" t="str">
        <f>IF(ISNUMBER(MATCH($D131,'[1]Scheduling Worksheet'!$K$1:$K$65536,0)),VLOOKUP($D131,'[1]Scheduling Worksheet'!$K$1:$X$65536,13,FALSE),"")</f>
        <v>Vg-EM</v>
      </c>
      <c r="O131" s="36"/>
      <c r="P131"/>
      <c r="Q131"/>
      <c r="R131" s="71" t="str">
        <f>IF(ISNUMBER(MATCH($D131,'[1]Scheduling Worksheet'!L$1:L$65536,0)),VLOOKUP($D131,'[1]Scheduling Worksheet'!$L$1:$X$65536,13,FALSE),"")</f>
        <v/>
      </c>
      <c r="S131" s="71" t="str">
        <f>IF(ISNUMBER(MATCH($D131,'[1]Scheduling Worksheet'!$M$1:$M$65536,0)),VLOOKUP($D131,'[1]Scheduling Worksheet'!$M$1:$X$65536,12,FALSE),"")</f>
        <v>Vg-Lector</v>
      </c>
      <c r="T131" s="71" t="str">
        <f>IF(ISNUMBER(MATCH($D131,'[1]Scheduling Worksheet'!$N$1:$N$65536,0)),VLOOKUP($D131,'[1]Scheduling Worksheet'!$N$1:$X$65536,11,FALSE),"")</f>
        <v/>
      </c>
      <c r="U131" s="71" t="str">
        <f>IF(ISNUMBER(MATCH($D131,'[1]Scheduling Worksheet'!$O$1:$O$65536,0)),VLOOKUP($D131,'[1]Scheduling Worksheet'!$O$1:$X$65536,10,FALSE),"")</f>
        <v>Vg-Lector</v>
      </c>
      <c r="V131" s="71" t="str">
        <f>IF(ISNUMBER(MATCH($D131,'[1]Scheduling Worksheet'!$P$1:$P$65536,0)),VLOOKUP($D131,'[1]Scheduling Worksheet'!$P$1:$X$65536,9,FALSE),"")</f>
        <v/>
      </c>
      <c r="W131" s="71" t="str">
        <f>IF(ISNUMBER(MATCH($D131,'[1]Scheduling Worksheet'!$Q$1:$Q$65536,0)),VLOOKUP($D131,'[1]Scheduling Worksheet'!$Q$1:$X$65536,8,FALSE),"")</f>
        <v>Vg-EM</v>
      </c>
      <c r="X131" s="71" t="str">
        <f>IF(ISNUMBER(MATCH($D131,'[1]Scheduling Worksheet'!$R$1:$R$65536,0)),VLOOKUP($D131,'[1]Scheduling Worksheet'!$R$1:$X$65536,7,FALSE),"")</f>
        <v/>
      </c>
      <c r="Y131" s="76" t="str">
        <f>IF(ISNUMBER(MATCH($D131,'[1]Scheduling Worksheet'!$S$1:$S$65536,0)),VLOOKUP($D131,'[1]Scheduling Worksheet'!$S$1:$X$65536,6,FALSE),"")</f>
        <v/>
      </c>
      <c r="Z131" s="76" t="str">
        <f>IF(ISNUMBER(MATCH($D131,'[1]Scheduling Worksheet'!$T$1:$T$65536,0)),VLOOKUP($D131,'[1]Scheduling Worksheet'!$T$1:$X$65536,5,FALSE),"")</f>
        <v>Vg-EM</v>
      </c>
      <c r="AA131" s="31"/>
      <c r="AB131" s="6">
        <f t="shared" si="24"/>
        <v>7</v>
      </c>
      <c r="AC131" s="6">
        <f t="shared" si="25"/>
        <v>10</v>
      </c>
      <c r="AD131" s="35">
        <f t="shared" si="26"/>
        <v>3</v>
      </c>
      <c r="AE131" s="25" t="str">
        <f>VLOOKUP($D131,[2]EM!$D$1:$O$65540,5,FALSE)</f>
        <v>LEC</v>
      </c>
      <c r="AF131" s="25">
        <f>_xlfn.XLOOKUP(D131,[2]EM!$D:$D,[2]EM!$AK:$AK,"")</f>
        <v>0</v>
      </c>
      <c r="AG131" s="25">
        <f>_xlfn.XLOOKUP(D131,[2]EM!$D:$D,[2]EM!$AN:$AN,"")</f>
        <v>0</v>
      </c>
      <c r="AH131" s="4" t="str">
        <f>VLOOKUP($D131,[2]EM!$D$1:$O$65540,12,FALSE)</f>
        <v>avegamcnally@yahoo.com</v>
      </c>
      <c r="AI131" s="3"/>
      <c r="AJ131" s="3" t="str">
        <f>_xlfn.XLOOKUP(D131,'[2]EIM check'!$A:$A,'[2]EIM check'!$C:$C,"no info")</f>
        <v>Expires 2028/03</v>
      </c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DR131" s="10"/>
    </row>
    <row r="132" spans="1:122" s="11" customFormat="1" ht="20.100000000000001" customHeight="1" x14ac:dyDescent="0.2">
      <c r="A132" s="41">
        <f>_xlfn.XLOOKUP(D132,[2]EM!$D:$D,[2]EM!$F:$F,"")</f>
        <v>0</v>
      </c>
      <c r="B132" s="88" t="str">
        <f>VLOOKUP($D132,[2]EM!$D$1:$P$65540,13,FALSE)</f>
        <v>512-963-1964</v>
      </c>
      <c r="C132" s="63" t="str">
        <f>_xlfn.XLOOKUP(D132&amp;"*",[2]EM!$D:$D,[2]EM!$E:$E,"",2)</f>
        <v xml:space="preserve">Vg, 7:30, 9:30, 11:15, </v>
      </c>
      <c r="D132" s="25" t="s">
        <v>142</v>
      </c>
      <c r="E132" s="70" t="str">
        <f>IF(ISNUMBER(MATCH($D132,'[1]Scheduling Worksheet'!$B$1:$B$65536,0)),VLOOKUP($D132,'[1]Scheduling Worksheet'!$B$1:$W$65536,22,FALSE),"")</f>
        <v>Vg-EM</v>
      </c>
      <c r="F132" s="71" t="str">
        <f>IF(ISNUMBER(MATCH($D132,'[1]Scheduling Worksheet'!$C$1:$C$65536,0)),VLOOKUP($D132,'[1]Scheduling Worksheet'!$C$1:$X$65536,21,FALSE),"")</f>
        <v/>
      </c>
      <c r="G132" s="71" t="str">
        <f>IF(ISNUMBER(MATCH($D132,'[1]Scheduling Worksheet'!$D$1:$D$65536,0)),VLOOKUP($D132,'[1]Scheduling Worksheet'!$D$1:$X$65536,20,FALSE),"")</f>
        <v>11:15-EM</v>
      </c>
      <c r="H132" s="71" t="str">
        <f>IF(ISNUMBER(MATCH($D132,'[1]Scheduling Worksheet'!$E$1:$E$65536,0)),VLOOKUP($D132,'[1]Scheduling Worksheet'!$E$1:$X$65536,19,FALSE),"")</f>
        <v/>
      </c>
      <c r="I132" s="71" t="str">
        <f>IF(ISNUMBER(MATCH($D132,'[1]Scheduling Worksheet'!$F$1:$F$65536,0)),VLOOKUP($D132,'[1]Scheduling Worksheet'!$F$1:$X$65536,19,FALSE),"")</f>
        <v/>
      </c>
      <c r="J132" s="71" t="str">
        <f>IF(ISNUMBER(MATCH($D132,'[1]Scheduling Worksheet'!$G$1:$G$65536,0)),VLOOKUP($D132,'[1]Scheduling Worksheet'!$G$1:$X$65536,17,FALSE),"")</f>
        <v>Vg-Lector</v>
      </c>
      <c r="K132" s="71" t="str">
        <f>IF(ISNUMBER(MATCH($D132,'[1]Scheduling Worksheet'!$H$1:$H$65536,0)),VLOOKUP($D132,'[1]Scheduling Worksheet'!$H$1:$X$65536,16,FALSE),"")</f>
        <v/>
      </c>
      <c r="L132" s="71" t="str">
        <f>IF(ISNUMBER(MATCH($D132,'[1]Scheduling Worksheet'!$I$1:$I$65536,0)),VLOOKUP($D132,'[1]Scheduling Worksheet'!$I$1:$X$65536,15,FALSE),"")</f>
        <v>Vg-EM</v>
      </c>
      <c r="M132" s="71" t="str">
        <f>IF(ISNUMBER(MATCH($D132,'[1]Scheduling Worksheet'!$J$1:$J$65536,0)),VLOOKUP($D132,'[1]Scheduling Worksheet'!$J$1:$X$65536,14,FALSE),"")</f>
        <v/>
      </c>
      <c r="N132" s="72" t="str">
        <f>IF(ISNUMBER(MATCH($D132,'[1]Scheduling Worksheet'!$K$1:$K$65536,0)),VLOOKUP($D132,'[1]Scheduling Worksheet'!$K$1:$X$65536,13,FALSE),"")</f>
        <v>Vg-Lector</v>
      </c>
      <c r="O132" s="36"/>
      <c r="P132"/>
      <c r="Q132"/>
      <c r="R132" s="71" t="str">
        <f>IF(ISNUMBER(MATCH($D132,'[1]Scheduling Worksheet'!L$1:L$65536,0)),VLOOKUP($D132,'[1]Scheduling Worksheet'!$L$1:$X$65536,13,FALSE),"")</f>
        <v/>
      </c>
      <c r="S132" s="71" t="str">
        <f>IF(ISNUMBER(MATCH($D132,'[1]Scheduling Worksheet'!$M$1:$M$65536,0)),VLOOKUP($D132,'[1]Scheduling Worksheet'!$M$1:$X$65536,12,FALSE),"")</f>
        <v>Vg-EM</v>
      </c>
      <c r="T132" s="71" t="str">
        <f>IF(ISNUMBER(MATCH($D132,'[1]Scheduling Worksheet'!$N$1:$N$65536,0)),VLOOKUP($D132,'[1]Scheduling Worksheet'!$N$1:$X$65536,11,FALSE),"")</f>
        <v/>
      </c>
      <c r="U132" s="71" t="str">
        <f>IF(ISNUMBER(MATCH($D132,'[1]Scheduling Worksheet'!$O$1:$O$65536,0)),VLOOKUP($D132,'[1]Scheduling Worksheet'!$O$1:$X$65536,10,FALSE),"")</f>
        <v/>
      </c>
      <c r="V132" s="71" t="str">
        <f>IF(ISNUMBER(MATCH($D132,'[1]Scheduling Worksheet'!$P$1:$P$65536,0)),VLOOKUP($D132,'[1]Scheduling Worksheet'!$P$1:$X$65536,9,FALSE),"")</f>
        <v/>
      </c>
      <c r="W132" s="71" t="str">
        <f>IF(ISNUMBER(MATCH($D132,'[1]Scheduling Worksheet'!$Q$1:$Q$65536,0)),VLOOKUP($D132,'[1]Scheduling Worksheet'!$Q$1:$X$65536,8,FALSE),"")</f>
        <v/>
      </c>
      <c r="X132" s="71" t="str">
        <f>IF(ISNUMBER(MATCH($D132,'[1]Scheduling Worksheet'!$R$1:$R$65536,0)),VLOOKUP($D132,'[1]Scheduling Worksheet'!$R$1:$X$65536,7,FALSE),"")</f>
        <v>Vg-EM</v>
      </c>
      <c r="Y132" s="76" t="str">
        <f>IF(ISNUMBER(MATCH($D132,'[1]Scheduling Worksheet'!$S$1:$S$65536,0)),VLOOKUP($D132,'[1]Scheduling Worksheet'!$S$1:$X$65536,6,FALSE),"")</f>
        <v/>
      </c>
      <c r="Z132" s="76" t="str">
        <f>IF(ISNUMBER(MATCH($D132,'[1]Scheduling Worksheet'!$T$1:$T$65536,0)),VLOOKUP($D132,'[1]Scheduling Worksheet'!$T$1:$X$65536,5,FALSE),"")</f>
        <v>Vg-Lector</v>
      </c>
      <c r="AA132" s="31"/>
      <c r="AB132" s="6">
        <f t="shared" si="24"/>
        <v>5</v>
      </c>
      <c r="AC132" s="6">
        <f t="shared" si="25"/>
        <v>8</v>
      </c>
      <c r="AD132" s="35">
        <f t="shared" si="26"/>
        <v>3</v>
      </c>
      <c r="AE132" s="25" t="str">
        <f>VLOOKUP($D132,[2]EM!$D$1:$O$65540,5,FALSE)</f>
        <v>LEC</v>
      </c>
      <c r="AF132" s="25">
        <f>_xlfn.XLOOKUP(D132,[2]EM!$D:$D,[2]EM!$AK:$AK,"")</f>
        <v>0</v>
      </c>
      <c r="AG132" s="25">
        <f>_xlfn.XLOOKUP(D132,[2]EM!$D:$D,[2]EM!$AN:$AN,"")</f>
        <v>0</v>
      </c>
      <c r="AH132" s="4" t="str">
        <f>VLOOKUP($D132,[2]EM!$D$1:$O$65540,12,FALSE)</f>
        <v>hakemp2000@yahoo.com</v>
      </c>
      <c r="AI132" s="3"/>
      <c r="AJ132" s="3" t="str">
        <f>_xlfn.XLOOKUP(D132,'[2]EIM check'!$A:$A,'[2]EIM check'!$C:$C,"no info")</f>
        <v>Expires 2026/02</v>
      </c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DR132" s="10"/>
    </row>
  </sheetData>
  <sortState xmlns:xlrd2="http://schemas.microsoft.com/office/spreadsheetml/2017/richdata2" ref="A79:DV111">
    <sortCondition ref="AC79:AC111"/>
  </sortState>
  <hyperlinks>
    <hyperlink ref="AI8" r:id="rId1" xr:uid="{E6ADA3F6-CFFD-4600-8AF9-0B8593310E4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0FBB-AA01-4E3D-9A06-3C9B9628CDC4}">
  <dimension ref="A1:DV143"/>
  <sheetViews>
    <sheetView workbookViewId="0">
      <pane xSplit="4" ySplit="1" topLeftCell="J120" activePane="bottomRight" state="frozen"/>
      <selection pane="topRight" activeCell="E1" sqref="E1"/>
      <selection pane="bottomLeft" activeCell="A2" sqref="A2"/>
      <selection pane="bottomRight" activeCell="D106" sqref="D106:D107"/>
    </sheetView>
  </sheetViews>
  <sheetFormatPr defaultColWidth="0.28515625" defaultRowHeight="12.75" x14ac:dyDescent="0.2"/>
  <cols>
    <col min="1" max="1" width="12.5703125" customWidth="1"/>
    <col min="2" max="2" width="12.7109375" customWidth="1"/>
    <col min="3" max="3" width="18" customWidth="1"/>
    <col min="4" max="4" width="30.7109375" bestFit="1" customWidth="1"/>
    <col min="5" max="13" width="11.85546875" customWidth="1"/>
    <col min="14" max="14" width="10.85546875" bestFit="1" customWidth="1"/>
    <col min="15" max="15" width="0" hidden="1" customWidth="1"/>
    <col min="16" max="17" width="0.28515625" hidden="1" customWidth="1"/>
    <col min="18" max="18" width="24.28515625" hidden="1" customWidth="1"/>
    <col min="19" max="19" width="19.42578125" hidden="1" customWidth="1"/>
    <col min="20" max="20" width="30.7109375" hidden="1" customWidth="1"/>
    <col min="21" max="29" width="11.85546875" customWidth="1"/>
    <col min="31" max="31" width="5.140625" customWidth="1"/>
    <col min="32" max="32" width="6.7109375" customWidth="1"/>
    <col min="33" max="33" width="8.28515625" customWidth="1"/>
    <col min="34" max="34" width="7.28515625" bestFit="1" customWidth="1"/>
    <col min="35" max="36" width="30.7109375" customWidth="1"/>
    <col min="37" max="37" width="48.28515625" customWidth="1"/>
    <col min="38" max="38" width="42.5703125" customWidth="1"/>
    <col min="39" max="39" width="34.5703125" customWidth="1"/>
    <col min="40" max="40" width="62.7109375" bestFit="1" customWidth="1"/>
    <col min="43" max="43" width="16.7109375" bestFit="1" customWidth="1"/>
    <col min="44" max="44" width="19.140625" customWidth="1"/>
    <col min="45" max="45" width="4" customWidth="1"/>
    <col min="46" max="46" width="3.5703125" customWidth="1"/>
    <col min="125" max="125" width="1.85546875" customWidth="1"/>
  </cols>
  <sheetData>
    <row r="1" spans="1:125" s="12" customFormat="1" ht="20.100000000000001" customHeight="1" thickBot="1" x14ac:dyDescent="0.25">
      <c r="A1" s="42"/>
      <c r="B1" s="24" t="s">
        <v>0</v>
      </c>
      <c r="C1" s="24" t="s">
        <v>22</v>
      </c>
      <c r="D1" s="28" t="s">
        <v>68</v>
      </c>
      <c r="E1" s="33">
        <f>('[1]Scheduling Worksheet'!$B$1)</f>
        <v>45865</v>
      </c>
      <c r="F1" s="33">
        <f>('[1]Scheduling Worksheet'!$C$1)</f>
        <v>45872</v>
      </c>
      <c r="G1" s="33">
        <f>('[1]Scheduling Worksheet'!$D$1)</f>
        <v>45879</v>
      </c>
      <c r="H1" s="33">
        <f>('[1]Scheduling Worksheet'!$E$1)</f>
        <v>45886</v>
      </c>
      <c r="I1" s="33">
        <f>('[1]Scheduling Worksheet'!$F$1)</f>
        <v>45893</v>
      </c>
      <c r="J1" s="33">
        <f>('[1]Scheduling Worksheet'!$G$1)</f>
        <v>45900</v>
      </c>
      <c r="K1" s="33">
        <f>('[1]Scheduling Worksheet'!$H$1)</f>
        <v>45907</v>
      </c>
      <c r="L1" s="33">
        <f>('[1]Scheduling Worksheet'!$I$1)</f>
        <v>45914</v>
      </c>
      <c r="M1" s="33">
        <f>('[1]Scheduling Worksheet'!$J$1)</f>
        <v>45921</v>
      </c>
      <c r="N1" s="33">
        <f>('[1]Scheduling Worksheet'!$K$1)</f>
        <v>45928</v>
      </c>
      <c r="O1" s="36"/>
      <c r="P1"/>
      <c r="Q1"/>
      <c r="R1" s="24" t="str">
        <f>$B$112</f>
        <v>512-750-8631</v>
      </c>
      <c r="S1" s="24" t="str">
        <f>$C$112</f>
        <v>1,</v>
      </c>
      <c r="T1" s="28" t="str">
        <f>$D$112</f>
        <v>Sevilla, Oscar</v>
      </c>
      <c r="U1" s="33">
        <f>('[1]Scheduling Worksheet'!L$1)</f>
        <v>45935</v>
      </c>
      <c r="V1" s="33">
        <f>('[1]Scheduling Worksheet'!M$1)</f>
        <v>45942</v>
      </c>
      <c r="W1" s="33">
        <f>('[1]Scheduling Worksheet'!N$1)</f>
        <v>45949</v>
      </c>
      <c r="X1" s="33">
        <f>('[1]Scheduling Worksheet'!O$1)</f>
        <v>45956</v>
      </c>
      <c r="Y1" s="33">
        <f>('[1]Scheduling Worksheet'!P$1)</f>
        <v>45963</v>
      </c>
      <c r="Z1" s="33">
        <f>('[1]Scheduling Worksheet'!Q$1)</f>
        <v>45970</v>
      </c>
      <c r="AA1" s="33">
        <f>('[1]Scheduling Worksheet'!R$1)</f>
        <v>45977</v>
      </c>
      <c r="AB1" s="33">
        <f>('[1]Scheduling Worksheet'!S$1)</f>
        <v>45984</v>
      </c>
      <c r="AC1" s="33">
        <f>('[1]Scheduling Worksheet'!T$1)</f>
        <v>45991</v>
      </c>
      <c r="AD1" s="30"/>
      <c r="AE1" s="7" t="s">
        <v>104</v>
      </c>
      <c r="AF1" s="7" t="s">
        <v>105</v>
      </c>
      <c r="AG1" s="2" t="s">
        <v>25</v>
      </c>
      <c r="AH1" s="7" t="s">
        <v>120</v>
      </c>
      <c r="AI1" s="25"/>
      <c r="AJ1" s="7"/>
      <c r="AK1" s="3"/>
      <c r="AL1" s="7"/>
      <c r="AM1" s="7" t="s">
        <v>179</v>
      </c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</row>
    <row r="2" spans="1:125" s="11" customFormat="1" ht="20.25" customHeight="1" x14ac:dyDescent="0.2">
      <c r="A2" s="41">
        <f>_xlfn.XLOOKUP(D2,[2]EM!$D:$D,[2]EM!$H:$H,"")</f>
        <v>0</v>
      </c>
      <c r="B2" s="89" t="str">
        <f>VLOOKUP($D2,[2]EM!$D$1:$P$65540,13,FALSE)</f>
        <v>512-288-6295
512-922-2147</v>
      </c>
      <c r="C2" s="54" t="str">
        <f>_xlfn.XLOOKUP(D2&amp;"*",[2]EM!$D:$D,[2]EM!$E:$E,"",2)</f>
        <v>Vg</v>
      </c>
      <c r="D2" s="58" t="s">
        <v>75</v>
      </c>
      <c r="E2" s="65" t="str">
        <f>IF(ISNUMBER(MATCH($D2,'[1]Scheduling Worksheet'!$B$1:$B$65536,0)),VLOOKUP($D2,'[1]Scheduling Worksheet'!$B$1:$W$65536,22,FALSE),"")</f>
        <v/>
      </c>
      <c r="F2" s="66" t="str">
        <f>IF(ISNUMBER(MATCH($D2,'[1]Scheduling Worksheet'!$C$1:$C$65536,0)),VLOOKUP($D2,'[1]Scheduling Worksheet'!$C$1:$X$65536,21,FALSE),"")</f>
        <v/>
      </c>
      <c r="G2" s="66" t="str">
        <f>IF(ISNUMBER(MATCH($D2,'[1]Scheduling Worksheet'!$D$1:$D$65536,0)),VLOOKUP($D2,'[1]Scheduling Worksheet'!$D$1:$X$65536,20,FALSE),"")</f>
        <v/>
      </c>
      <c r="H2" s="66" t="str">
        <f>IF(ISNUMBER(MATCH($D2,'[1]Scheduling Worksheet'!$E$1:$E$65536,0)),VLOOKUP($D2,'[1]Scheduling Worksheet'!$E$1:$X$65536,19,FALSE),"")</f>
        <v/>
      </c>
      <c r="I2" s="66" t="str">
        <f>IF(ISNUMBER(MATCH($D2,'[1]Scheduling Worksheet'!$F$1:$F$65536,0)),VLOOKUP($D2,'[1]Scheduling Worksheet'!$F$1:$X$65536,19,FALSE),"")</f>
        <v/>
      </c>
      <c r="J2" s="66" t="str">
        <f>IF(ISNUMBER(MATCH($D2,'[1]Scheduling Worksheet'!$G$1:$G$65536,0)),VLOOKUP($D2,'[1]Scheduling Worksheet'!$G$1:$X$65536,17,FALSE),"")</f>
        <v/>
      </c>
      <c r="K2" s="66" t="str">
        <f>IF(ISNUMBER(MATCH($D2,'[1]Scheduling Worksheet'!$H$1:$H$65536,0)),VLOOKUP($D2,'[1]Scheduling Worksheet'!$H$1:$X$65536,16,FALSE),"")</f>
        <v/>
      </c>
      <c r="L2" s="66" t="str">
        <f>IF(ISNUMBER(MATCH($D2,'[1]Scheduling Worksheet'!$I$1:$I$65536,0)),VLOOKUP($D2,'[1]Scheduling Worksheet'!$I$1:$X$65536,15,FALSE),"")</f>
        <v/>
      </c>
      <c r="M2" s="67" t="str">
        <f>IF(ISNUMBER(MATCH($D2,'[1]Scheduling Worksheet'!$J$1:$J$65536,0)),VLOOKUP($D2,'[1]Scheduling Worksheet'!$J$1:$X$65536,14,FALSE),"")</f>
        <v>Vg-EM</v>
      </c>
      <c r="N2" s="69" t="str">
        <f>IF(ISNUMBER(MATCH($D2,'[1]Scheduling Worksheet'!$K$1:$K$65536,0)),VLOOKUP($D2,'[1]Scheduling Worksheet'!$K$1:$X$65536,13,FALSE),"")</f>
        <v/>
      </c>
      <c r="O2" s="36"/>
      <c r="P2"/>
      <c r="Q2"/>
      <c r="R2" s="52" t="str">
        <f t="shared" ref="R2:T6" si="0">B2</f>
        <v>512-288-6295
512-922-2147</v>
      </c>
      <c r="S2" s="54" t="str">
        <f t="shared" si="0"/>
        <v>Vg</v>
      </c>
      <c r="T2" s="53" t="str">
        <f t="shared" si="0"/>
        <v>Dailey, Kelly</v>
      </c>
      <c r="U2" s="67" t="str">
        <f>IF(ISNUMBER(MATCH($D2,'[1]Scheduling Worksheet'!L$1:L$65536,0)),VLOOKUP($D2,'[1]Scheduling Worksheet'!$L$1:$X$65536,13,FALSE),"")</f>
        <v>Vg-EM</v>
      </c>
      <c r="V2" s="67" t="str">
        <f>IF(ISNUMBER(MATCH($D2,'[1]Scheduling Worksheet'!$M$1:$M$65536,0)),VLOOKUP($D2,'[1]Scheduling Worksheet'!$M$1:$X$65536,12,FALSE),"")</f>
        <v/>
      </c>
      <c r="W2" s="67" t="str">
        <f>IF(ISNUMBER(MATCH($D2,'[1]Scheduling Worksheet'!$N$1:$N$65536,0)),VLOOKUP($D2,'[1]Scheduling Worksheet'!$N$1:$X$65536,11,FALSE),"")</f>
        <v>Vg-EM</v>
      </c>
      <c r="X2" s="66" t="str">
        <f>IF(ISNUMBER(MATCH($D2,'[1]Scheduling Worksheet'!$O$1:$O$65536,0)),VLOOKUP($D2,'[1]Scheduling Worksheet'!$O$1:$X$65536,10,FALSE),"")</f>
        <v/>
      </c>
      <c r="Y2" s="66" t="str">
        <f>IF(ISNUMBER(MATCH($D2,'[1]Scheduling Worksheet'!$P$1:$P$65536,0)),VLOOKUP($D2,'[1]Scheduling Worksheet'!$P$1:$X$65536,9,FALSE),"")</f>
        <v/>
      </c>
      <c r="Z2" s="67" t="str">
        <f>IF(ISNUMBER(MATCH($D2,'[1]Scheduling Worksheet'!$Q$1:$Q$65536,0)),VLOOKUP($D2,'[1]Scheduling Worksheet'!$Q$1:$X$65536,8,FALSE),"")</f>
        <v>Vg-EM</v>
      </c>
      <c r="AA2" s="66" t="str">
        <f>IF(ISNUMBER(MATCH($D2,'[1]Scheduling Worksheet'!$R$1:$R$65536,0)),VLOOKUP($D2,'[1]Scheduling Worksheet'!$R$1:$X$65536,7,FALSE),"")</f>
        <v/>
      </c>
      <c r="AB2" s="68" t="str">
        <f>IF(ISNUMBER(MATCH($D2,'[1]Scheduling Worksheet'!$S$1:$S$65536,0)),VLOOKUP($D2,'[1]Scheduling Worksheet'!$S$1:$X$65536,6,FALSE),"")</f>
        <v>Vg-EM</v>
      </c>
      <c r="AC2" s="90" t="str">
        <f>IF(ISNUMBER(MATCH($D2,'[1]Scheduling Worksheet'!$T$1:$T$65536,0)),VLOOKUP($D2,'[1]Scheduling Worksheet'!$T$1:$X$65536,5,FALSE),"")</f>
        <v/>
      </c>
      <c r="AD2" s="31"/>
      <c r="AE2" s="6">
        <f t="shared" ref="AE2:AE19" si="1">COUNTIF($E2:$AC2,"*-EM*")+COUNTIF($E2:$AC2,"*-CUP*")</f>
        <v>5</v>
      </c>
      <c r="AF2" s="6">
        <f t="shared" ref="AF2:AF19" si="2">COUNTIF($E2:$AC2,"*-EM*")+COUNTIF($E2:$AC2,"*-CUP*")+COUNTIF($E2:$AC2,"*-Lector*")</f>
        <v>5</v>
      </c>
      <c r="AG2" s="35">
        <f t="shared" ref="AG2:AG19" si="3">COUNTIF($E2:$AC2,"*-Lector")</f>
        <v>0</v>
      </c>
      <c r="AH2" s="25">
        <f>VLOOKUP($D2,[2]EM!$D$1:$O$65540,5,FALSE)</f>
        <v>0</v>
      </c>
      <c r="AI2" s="25">
        <f>_xlfn.XLOOKUP(D2,[2]EM!$D:$D,[2]EM!$AK:$AK,"")</f>
        <v>0</v>
      </c>
      <c r="AJ2" s="25" t="str">
        <f>_xlfn.XLOOKUP(D2,[2]EM!$D:$D,[2]EM!$AN:$AN,"")</f>
        <v>Back 2017-08
Moved to Colorado 8-2016. Full Training 2014-08.</v>
      </c>
      <c r="AK2" s="4" t="str">
        <f>VLOOKUP($D2,[2]EM!$D$1:$O$65540,12,FALSE)</f>
        <v>kellyddailey@att.net</v>
      </c>
      <c r="AL2" s="3" t="s">
        <v>55</v>
      </c>
      <c r="AM2" s="3" t="str">
        <f>_xlfn.XLOOKUP(D2,'[2]EIM check'!$A:$A,'[2]EIM check'!$C:$C,"no info")</f>
        <v>Expires 2027/02</v>
      </c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DU2" s="10"/>
    </row>
    <row r="3" spans="1:125" s="11" customFormat="1" ht="20.25" customHeight="1" x14ac:dyDescent="0.2">
      <c r="A3" s="41">
        <f>_xlfn.XLOOKUP(D3,[2]EM!$D:$D,[2]EM!$H:$H,"")</f>
        <v>0</v>
      </c>
      <c r="B3" s="89" t="str">
        <f>VLOOKUP($D3,[2]EM!$D$1:$P$65540,13,FALSE)</f>
        <v>512-288-6295
512-914-1836</v>
      </c>
      <c r="C3" s="54" t="str">
        <f>_xlfn.XLOOKUP(D3&amp;"*",[2]EM!$D:$D,[2]EM!$E:$E,"",2)</f>
        <v>Vg</v>
      </c>
      <c r="D3" s="58" t="s">
        <v>76</v>
      </c>
      <c r="E3" s="65" t="str">
        <f>IF(ISNUMBER(MATCH($D3,'[1]Scheduling Worksheet'!$B$1:$B$65536,0)),VLOOKUP($D3,'[1]Scheduling Worksheet'!$B$1:$W$65536,22,FALSE),"")</f>
        <v/>
      </c>
      <c r="F3" s="66" t="str">
        <f>IF(ISNUMBER(MATCH($D3,'[1]Scheduling Worksheet'!$C$1:$C$65536,0)),VLOOKUP($D3,'[1]Scheduling Worksheet'!$C$1:$X$65536,21,FALSE),"")</f>
        <v/>
      </c>
      <c r="G3" s="66" t="str">
        <f>IF(ISNUMBER(MATCH($D3,'[1]Scheduling Worksheet'!$D$1:$D$65536,0)),VLOOKUP($D3,'[1]Scheduling Worksheet'!$D$1:$X$65536,20,FALSE),"")</f>
        <v/>
      </c>
      <c r="H3" s="66" t="str">
        <f>IF(ISNUMBER(MATCH($D3,'[1]Scheduling Worksheet'!$E$1:$E$65536,0)),VLOOKUP($D3,'[1]Scheduling Worksheet'!$E$1:$X$65536,19,FALSE),"")</f>
        <v/>
      </c>
      <c r="I3" s="66" t="str">
        <f>IF(ISNUMBER(MATCH($D3,'[1]Scheduling Worksheet'!$F$1:$F$65536,0)),VLOOKUP($D3,'[1]Scheduling Worksheet'!$F$1:$X$65536,19,FALSE),"")</f>
        <v/>
      </c>
      <c r="J3" s="66" t="str">
        <f>IF(ISNUMBER(MATCH($D3,'[1]Scheduling Worksheet'!$G$1:$G$65536,0)),VLOOKUP($D3,'[1]Scheduling Worksheet'!$G$1:$X$65536,17,FALSE),"")</f>
        <v/>
      </c>
      <c r="K3" s="66" t="str">
        <f>IF(ISNUMBER(MATCH($D3,'[1]Scheduling Worksheet'!$H$1:$H$65536,0)),VLOOKUP($D3,'[1]Scheduling Worksheet'!$H$1:$X$65536,16,FALSE),"")</f>
        <v/>
      </c>
      <c r="L3" s="66" t="str">
        <f>IF(ISNUMBER(MATCH($D3,'[1]Scheduling Worksheet'!$I$1:$I$65536,0)),VLOOKUP($D3,'[1]Scheduling Worksheet'!$I$1:$X$65536,15,FALSE),"")</f>
        <v/>
      </c>
      <c r="M3" s="67" t="str">
        <f>IF(ISNUMBER(MATCH($D3,'[1]Scheduling Worksheet'!$J$1:$J$65536,0)),VLOOKUP($D3,'[1]Scheduling Worksheet'!$J$1:$X$65536,14,FALSE),"")</f>
        <v>Vg-EM</v>
      </c>
      <c r="N3" s="69" t="str">
        <f>IF(ISNUMBER(MATCH($D3,'[1]Scheduling Worksheet'!$K$1:$K$65536,0)),VLOOKUP($D3,'[1]Scheduling Worksheet'!$K$1:$X$65536,13,FALSE),"")</f>
        <v/>
      </c>
      <c r="O3" s="36"/>
      <c r="P3"/>
      <c r="Q3"/>
      <c r="R3" s="52" t="str">
        <f t="shared" si="0"/>
        <v>512-288-6295
512-914-1836</v>
      </c>
      <c r="S3" s="54" t="str">
        <f t="shared" si="0"/>
        <v>Vg</v>
      </c>
      <c r="T3" s="53" t="str">
        <f t="shared" si="0"/>
        <v>Dailey, Patrick Regan</v>
      </c>
      <c r="U3" s="67" t="str">
        <f>IF(ISNUMBER(MATCH($D3,'[1]Scheduling Worksheet'!L$1:L$65536,0)),VLOOKUP($D3,'[1]Scheduling Worksheet'!$L$1:$X$65536,13,FALSE),"")</f>
        <v>Vg-EM</v>
      </c>
      <c r="V3" s="67" t="str">
        <f>IF(ISNUMBER(MATCH($D3,'[1]Scheduling Worksheet'!$M$1:$M$65536,0)),VLOOKUP($D3,'[1]Scheduling Worksheet'!$M$1:$X$65536,12,FALSE),"")</f>
        <v/>
      </c>
      <c r="W3" s="67" t="str">
        <f>IF(ISNUMBER(MATCH($D3,'[1]Scheduling Worksheet'!$N$1:$N$65536,0)),VLOOKUP($D3,'[1]Scheduling Worksheet'!$N$1:$X$65536,11,FALSE),"")</f>
        <v>Vg-EM</v>
      </c>
      <c r="X3" s="66" t="str">
        <f>IF(ISNUMBER(MATCH($D3,'[1]Scheduling Worksheet'!$O$1:$O$65536,0)),VLOOKUP($D3,'[1]Scheduling Worksheet'!$O$1:$X$65536,10,FALSE),"")</f>
        <v/>
      </c>
      <c r="Y3" s="66" t="str">
        <f>IF(ISNUMBER(MATCH($D3,'[1]Scheduling Worksheet'!$P$1:$P$65536,0)),VLOOKUP($D3,'[1]Scheduling Worksheet'!$P$1:$X$65536,9,FALSE),"")</f>
        <v/>
      </c>
      <c r="Z3" s="67" t="str">
        <f>IF(ISNUMBER(MATCH($D3,'[1]Scheduling Worksheet'!$Q$1:$Q$65536,0)),VLOOKUP($D3,'[1]Scheduling Worksheet'!$Q$1:$X$65536,8,FALSE),"")</f>
        <v>Vg-EM</v>
      </c>
      <c r="AA3" s="66" t="str">
        <f>IF(ISNUMBER(MATCH($D3,'[1]Scheduling Worksheet'!$R$1:$R$65536,0)),VLOOKUP($D3,'[1]Scheduling Worksheet'!$R$1:$X$65536,7,FALSE),"")</f>
        <v/>
      </c>
      <c r="AB3" s="68" t="str">
        <f>IF(ISNUMBER(MATCH($D3,'[1]Scheduling Worksheet'!$S$1:$S$65536,0)),VLOOKUP($D3,'[1]Scheduling Worksheet'!$S$1:$X$65536,6,FALSE),"")</f>
        <v>Vg-EM</v>
      </c>
      <c r="AC3" s="90" t="str">
        <f>IF(ISNUMBER(MATCH($D3,'[1]Scheduling Worksheet'!$T$1:$T$65536,0)),VLOOKUP($D3,'[1]Scheduling Worksheet'!$T$1:$X$65536,5,FALSE),"")</f>
        <v/>
      </c>
      <c r="AD3" s="31"/>
      <c r="AE3" s="6">
        <f t="shared" si="1"/>
        <v>5</v>
      </c>
      <c r="AF3" s="6">
        <f t="shared" si="2"/>
        <v>5</v>
      </c>
      <c r="AG3" s="35">
        <f t="shared" si="3"/>
        <v>0</v>
      </c>
      <c r="AH3" s="25">
        <f>VLOOKUP($D3,[2]EM!$D$1:$O$65540,5,FALSE)</f>
        <v>0</v>
      </c>
      <c r="AI3" s="25">
        <f>_xlfn.XLOOKUP(D3,[2]EM!$D:$D,[2]EM!$AK:$AK,"")</f>
        <v>0</v>
      </c>
      <c r="AJ3" s="25" t="str">
        <f>_xlfn.XLOOKUP(D3,[2]EM!$D:$D,[2]EM!$AN:$AN,"")</f>
        <v xml:space="preserve">Back 2017-08
Moved to Colorado 8-2016. Full Training 2014-08.  </v>
      </c>
      <c r="AK3" s="4" t="str">
        <f>VLOOKUP($D3,[2]EM!$D$1:$O$65540,12,FALSE)</f>
        <v>regandailey@att.net</v>
      </c>
      <c r="AL3" s="3" t="s">
        <v>56</v>
      </c>
      <c r="AM3" s="3" t="str">
        <f>_xlfn.XLOOKUP(D3,'[2]EIM check'!$A:$A,'[2]EIM check'!$C:$C,"no info")</f>
        <v>Expires 2027/02</v>
      </c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DU3" s="10"/>
    </row>
    <row r="4" spans="1:125" s="11" customFormat="1" ht="20.25" customHeight="1" x14ac:dyDescent="0.2">
      <c r="A4" s="41">
        <f>_xlfn.XLOOKUP(D4,[2]EM!$D:$D,[2]EM!$H:$H,"")</f>
        <v>0</v>
      </c>
      <c r="B4" s="89" t="str">
        <f>VLOOKUP($D4,[2]EM!$D$1:$P$65540,13,FALSE)</f>
        <v>512-707-2890</v>
      </c>
      <c r="C4" s="54" t="str">
        <f>_xlfn.XLOOKUP(D4&amp;"*",[2]EM!$D:$D,[2]EM!$E:$E,"",2)</f>
        <v>Vg</v>
      </c>
      <c r="D4" s="39" t="s">
        <v>24</v>
      </c>
      <c r="E4" s="65" t="str">
        <f>IF(ISNUMBER(MATCH($D4,'[1]Scheduling Worksheet'!$B$1:$B$65536,0)),VLOOKUP($D4,'[1]Scheduling Worksheet'!$B$1:$W$65536,22,FALSE),"")</f>
        <v/>
      </c>
      <c r="F4" s="66" t="str">
        <f>IF(ISNUMBER(MATCH($D4,'[1]Scheduling Worksheet'!$C$1:$C$65536,0)),VLOOKUP($D4,'[1]Scheduling Worksheet'!$C$1:$X$65536,21,FALSE),"")</f>
        <v/>
      </c>
      <c r="G4" s="66" t="str">
        <f>IF(ISNUMBER(MATCH($D4,'[1]Scheduling Worksheet'!$D$1:$D$65536,0)),VLOOKUP($D4,'[1]Scheduling Worksheet'!$D$1:$X$65536,20,FALSE),"")</f>
        <v/>
      </c>
      <c r="H4" s="66" t="str">
        <f>IF(ISNUMBER(MATCH($D4,'[1]Scheduling Worksheet'!$E$1:$E$65536,0)),VLOOKUP($D4,'[1]Scheduling Worksheet'!$E$1:$X$65536,19,FALSE),"")</f>
        <v/>
      </c>
      <c r="I4" s="66" t="str">
        <f>IF(ISNUMBER(MATCH($D4,'[1]Scheduling Worksheet'!$F$1:$F$65536,0)),VLOOKUP($D4,'[1]Scheduling Worksheet'!$F$1:$X$65536,19,FALSE),"")</f>
        <v/>
      </c>
      <c r="J4" s="66" t="str">
        <f>IF(ISNUMBER(MATCH($D4,'[1]Scheduling Worksheet'!$G$1:$G$65536,0)),VLOOKUP($D4,'[1]Scheduling Worksheet'!$G$1:$X$65536,17,FALSE),"")</f>
        <v/>
      </c>
      <c r="K4" s="66" t="str">
        <f>IF(ISNUMBER(MATCH($D4,'[1]Scheduling Worksheet'!$H$1:$H$65536,0)),VLOOKUP($D4,'[1]Scheduling Worksheet'!$H$1:$X$65536,16,FALSE),"")</f>
        <v/>
      </c>
      <c r="L4" s="67" t="str">
        <f>IF(ISNUMBER(MATCH($D4,'[1]Scheduling Worksheet'!$I$1:$I$65536,0)),VLOOKUP($D4,'[1]Scheduling Worksheet'!$I$1:$X$65536,15,FALSE),"")</f>
        <v>Vg-EM</v>
      </c>
      <c r="M4" s="67" t="str">
        <f>IF(ISNUMBER(MATCH($D4,'[1]Scheduling Worksheet'!$J$1:$J$65536,0)),VLOOKUP($D4,'[1]Scheduling Worksheet'!$J$1:$X$65536,14,FALSE),"")</f>
        <v/>
      </c>
      <c r="N4" s="68" t="str">
        <f>IF(ISNUMBER(MATCH($D4,'[1]Scheduling Worksheet'!$K$1:$K$65536,0)),VLOOKUP($D4,'[1]Scheduling Worksheet'!$K$1:$X$65536,13,FALSE),"")</f>
        <v>Vg-EM</v>
      </c>
      <c r="O4" s="36"/>
      <c r="P4"/>
      <c r="Q4"/>
      <c r="R4" s="52" t="str">
        <f t="shared" si="0"/>
        <v>512-707-2890</v>
      </c>
      <c r="S4" s="54" t="str">
        <f t="shared" si="0"/>
        <v>Vg</v>
      </c>
      <c r="T4" s="18" t="str">
        <f t="shared" si="0"/>
        <v>Phillips, Rhetta</v>
      </c>
      <c r="U4" s="66" t="str">
        <f>IF(ISNUMBER(MATCH($D4,'[1]Scheduling Worksheet'!L$1:L$65536,0)),VLOOKUP($D4,'[1]Scheduling Worksheet'!$L$1:$X$65536,13,FALSE),"")</f>
        <v/>
      </c>
      <c r="V4" s="66" t="str">
        <f>IF(ISNUMBER(MATCH($D4,'[1]Scheduling Worksheet'!$M$1:$M$65536,0)),VLOOKUP($D4,'[1]Scheduling Worksheet'!$M$1:$X$65536,12,FALSE),"")</f>
        <v/>
      </c>
      <c r="W4" s="67" t="str">
        <f>IF(ISNUMBER(MATCH($D4,'[1]Scheduling Worksheet'!$N$1:$N$65536,0)),VLOOKUP($D4,'[1]Scheduling Worksheet'!$N$1:$X$65536,11,FALSE),"")</f>
        <v/>
      </c>
      <c r="X4" s="67" t="str">
        <f>IF(ISNUMBER(MATCH($D4,'[1]Scheduling Worksheet'!$O$1:$O$65536,0)),VLOOKUP($D4,'[1]Scheduling Worksheet'!$O$1:$X$65536,10,FALSE),"")</f>
        <v>Vg-EM</v>
      </c>
      <c r="Y4" s="66" t="str">
        <f>IF(ISNUMBER(MATCH($D4,'[1]Scheduling Worksheet'!$P$1:$P$65536,0)),VLOOKUP($D4,'[1]Scheduling Worksheet'!$P$1:$X$65536,9,FALSE),"")</f>
        <v/>
      </c>
      <c r="Z4" s="67" t="str">
        <f>IF(ISNUMBER(MATCH($D4,'[1]Scheduling Worksheet'!$Q$1:$Q$65536,0)),VLOOKUP($D4,'[1]Scheduling Worksheet'!$Q$1:$X$65536,8,FALSE),"")</f>
        <v/>
      </c>
      <c r="AA4" s="67" t="str">
        <f>IF(ISNUMBER(MATCH($D4,'[1]Scheduling Worksheet'!$R$1:$R$65536,0)),VLOOKUP($D4,'[1]Scheduling Worksheet'!$R$1:$X$65536,7,FALSE),"")</f>
        <v>Vg-EM</v>
      </c>
      <c r="AB4" s="90" t="str">
        <f>IF(ISNUMBER(MATCH($D4,'[1]Scheduling Worksheet'!$S$1:$S$65536,0)),VLOOKUP($D4,'[1]Scheduling Worksheet'!$S$1:$X$65536,6,FALSE),"")</f>
        <v/>
      </c>
      <c r="AC4" s="90" t="str">
        <f>IF(ISNUMBER(MATCH($D4,'[1]Scheduling Worksheet'!$T$1:$T$65536,0)),VLOOKUP($D4,'[1]Scheduling Worksheet'!$T$1:$X$65536,5,FALSE),"")</f>
        <v/>
      </c>
      <c r="AD4" s="30"/>
      <c r="AE4" s="6">
        <f t="shared" si="1"/>
        <v>4</v>
      </c>
      <c r="AF4" s="6">
        <f t="shared" si="2"/>
        <v>4</v>
      </c>
      <c r="AG4" s="35">
        <f t="shared" si="3"/>
        <v>0</v>
      </c>
      <c r="AH4" s="25">
        <f>VLOOKUP($D4,[2]EM!$D$1:$O$65540,5,FALSE)</f>
        <v>0</v>
      </c>
      <c r="AI4" s="25">
        <f>_xlfn.XLOOKUP(D4,[2]EM!$D:$D,[2]EM!$AK:$AK,"")</f>
        <v>0</v>
      </c>
      <c r="AJ4" s="25">
        <f>_xlfn.XLOOKUP(D4,[2]EM!$D:$D,[2]EM!$AN:$AN,"")</f>
        <v>0</v>
      </c>
      <c r="AK4" s="4" t="str">
        <f>VLOOKUP($D4,[2]EM!$D$1:$O$65540,12,FALSE)</f>
        <v>rhettamp@gmail.com</v>
      </c>
      <c r="AL4" s="3" t="s">
        <v>230</v>
      </c>
      <c r="AM4" s="3" t="str">
        <f>_xlfn.XLOOKUP(D4,'[2]EIM check'!$A:$A,'[2]EIM check'!$C:$C,"no info")</f>
        <v>Expires 2027/06</v>
      </c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125" s="11" customFormat="1" ht="20.25" customHeight="1" x14ac:dyDescent="0.2">
      <c r="A5" s="41" t="str">
        <f>_xlfn.XLOOKUP(D5,[2]EM!$D:$D,[2]EM!$H:$H,"")</f>
        <v>SAC</v>
      </c>
      <c r="B5" s="89" t="str">
        <f>VLOOKUP($D5,[2]EM!$D$1:$P$65540,13,FALSE)</f>
        <v>512-443-1949</v>
      </c>
      <c r="C5" s="54" t="str">
        <f>_xlfn.XLOOKUP(D5&amp;"*",[2]EM!$D:$D,[2]EM!$E:$E,"",2)</f>
        <v>Vg</v>
      </c>
      <c r="D5" s="53" t="s">
        <v>7</v>
      </c>
      <c r="E5" s="65" t="str">
        <f>IF(ISNUMBER(MATCH($D5,'[1]Scheduling Worksheet'!$B$1:$B$65536,0)),VLOOKUP($D5,'[1]Scheduling Worksheet'!$B$1:$W$65536,22,FALSE),"")</f>
        <v/>
      </c>
      <c r="F5" s="67" t="str">
        <f>IF(ISNUMBER(MATCH($D5,'[1]Scheduling Worksheet'!$C$1:$C$65536,0)),VLOOKUP($D5,'[1]Scheduling Worksheet'!$C$1:$X$65536,21,FALSE),"")</f>
        <v>Vg-EM</v>
      </c>
      <c r="G5" s="67" t="str">
        <f>IF(ISNUMBER(MATCH($D5,'[1]Scheduling Worksheet'!$D$1:$D$65536,0)),VLOOKUP($D5,'[1]Scheduling Worksheet'!$D$1:$X$65536,20,FALSE),"")</f>
        <v/>
      </c>
      <c r="H5" s="66" t="str">
        <f>IF(ISNUMBER(MATCH($D5,'[1]Scheduling Worksheet'!$E$1:$E$65536,0)),VLOOKUP($D5,'[1]Scheduling Worksheet'!$E$1:$X$65536,19,FALSE),"")</f>
        <v/>
      </c>
      <c r="I5" s="67" t="str">
        <f>IF(ISNUMBER(MATCH($D5,'[1]Scheduling Worksheet'!$F$1:$F$65536,0)),VLOOKUP($D5,'[1]Scheduling Worksheet'!$F$1:$X$65536,19,FALSE),"")</f>
        <v>Vg-EM</v>
      </c>
      <c r="J5" s="66" t="str">
        <f>IF(ISNUMBER(MATCH($D5,'[1]Scheduling Worksheet'!$G$1:$G$65536,0)),VLOOKUP($D5,'[1]Scheduling Worksheet'!$G$1:$X$65536,17,FALSE),"")</f>
        <v/>
      </c>
      <c r="K5" s="67" t="str">
        <f>IF(ISNUMBER(MATCH($D5,'[1]Scheduling Worksheet'!$H$1:$H$65536,0)),VLOOKUP($D5,'[1]Scheduling Worksheet'!$H$1:$X$65536,16,FALSE),"")</f>
        <v>Vg-EM</v>
      </c>
      <c r="L5" s="66" t="str">
        <f>IF(ISNUMBER(MATCH($D5,'[1]Scheduling Worksheet'!$I$1:$I$65536,0)),VLOOKUP($D5,'[1]Scheduling Worksheet'!$I$1:$X$65536,15,FALSE),"")</f>
        <v/>
      </c>
      <c r="M5" s="67" t="str">
        <f>IF(ISNUMBER(MATCH($D5,'[1]Scheduling Worksheet'!$J$1:$J$65536,0)),VLOOKUP($D5,'[1]Scheduling Worksheet'!$J$1:$X$65536,14,FALSE),"")</f>
        <v/>
      </c>
      <c r="N5" s="91" t="str">
        <f>IF(ISNUMBER(MATCH($D5,'[1]Scheduling Worksheet'!$K$1:$K$65536,0)),VLOOKUP($D5,'[1]Scheduling Worksheet'!$K$1:$X$65536,13,FALSE),"")</f>
        <v/>
      </c>
      <c r="O5" s="36"/>
      <c r="P5"/>
      <c r="Q5"/>
      <c r="R5" s="52" t="str">
        <f t="shared" si="0"/>
        <v>512-443-1949</v>
      </c>
      <c r="S5" s="54" t="str">
        <f t="shared" si="0"/>
        <v>Vg</v>
      </c>
      <c r="T5" s="53" t="str">
        <f t="shared" si="0"/>
        <v>Jimenez, Janet</v>
      </c>
      <c r="U5" s="67" t="str">
        <f>IF(ISNUMBER(MATCH($D5,'[1]Scheduling Worksheet'!L$1:L$65536,0)),VLOOKUP($D5,'[1]Scheduling Worksheet'!$L$1:$X$65536,13,FALSE),"")</f>
        <v>Vg-EM</v>
      </c>
      <c r="V5" s="66" t="str">
        <f>IF(ISNUMBER(MATCH($D5,'[1]Scheduling Worksheet'!$M$1:$M$65536,0)),VLOOKUP($D5,'[1]Scheduling Worksheet'!$M$1:$X$65536,12,FALSE),"")</f>
        <v/>
      </c>
      <c r="W5" s="66" t="str">
        <f>IF(ISNUMBER(MATCH($D5,'[1]Scheduling Worksheet'!$N$1:$N$65536,0)),VLOOKUP($D5,'[1]Scheduling Worksheet'!$N$1:$X$65536,11,FALSE),"")</f>
        <v/>
      </c>
      <c r="X5" s="66" t="str">
        <f>IF(ISNUMBER(MATCH($D5,'[1]Scheduling Worksheet'!$O$1:$O$65536,0)),VLOOKUP($D5,'[1]Scheduling Worksheet'!$O$1:$X$65536,10,FALSE),"")</f>
        <v/>
      </c>
      <c r="Y5" s="66" t="str">
        <f>IF(ISNUMBER(MATCH($D5,'[1]Scheduling Worksheet'!$P$1:$P$65536,0)),VLOOKUP($D5,'[1]Scheduling Worksheet'!$P$1:$X$65536,9,FALSE),"")</f>
        <v/>
      </c>
      <c r="Z5" s="67" t="str">
        <f>IF(ISNUMBER(MATCH($D5,'[1]Scheduling Worksheet'!$Q$1:$Q$65536,0)),VLOOKUP($D5,'[1]Scheduling Worksheet'!$Q$1:$X$65536,8,FALSE),"")</f>
        <v/>
      </c>
      <c r="AA5" s="67" t="str">
        <f>IF(ISNUMBER(MATCH($D5,'[1]Scheduling Worksheet'!$R$1:$R$65536,0)),VLOOKUP($D5,'[1]Scheduling Worksheet'!$R$1:$X$65536,7,FALSE),"")</f>
        <v/>
      </c>
      <c r="AB5" s="90" t="str">
        <f>IF(ISNUMBER(MATCH($D5,'[1]Scheduling Worksheet'!$S$1:$S$65536,0)),VLOOKUP($D5,'[1]Scheduling Worksheet'!$S$1:$X$65536,6,FALSE),"")</f>
        <v/>
      </c>
      <c r="AC5" s="90" t="str">
        <f>IF(ISNUMBER(MATCH($D5,'[1]Scheduling Worksheet'!$T$1:$T$65536,0)),VLOOKUP($D5,'[1]Scheduling Worksheet'!$T$1:$X$65536,5,FALSE),"")</f>
        <v/>
      </c>
      <c r="AD5" s="31"/>
      <c r="AE5" s="6">
        <f t="shared" si="1"/>
        <v>4</v>
      </c>
      <c r="AF5" s="6">
        <f t="shared" si="2"/>
        <v>4</v>
      </c>
      <c r="AG5" s="35">
        <f t="shared" si="3"/>
        <v>0</v>
      </c>
      <c r="AH5" s="25" t="str">
        <f>VLOOKUP($D5,[2]EM!$D$1:$O$65540,5,FALSE)</f>
        <v>SAC</v>
      </c>
      <c r="AI5" s="25" t="str">
        <f>_xlfn.XLOOKUP(D5,[2]EM!$D:$D,[2]EM!$AK:$AK,"")</f>
        <v xml:space="preserve">Daughter Jessica. </v>
      </c>
      <c r="AJ5" s="25" t="str">
        <f>_xlfn.XLOOKUP(D5,[2]EM!$D:$D,[2]EM!$AN:$AN,"")</f>
        <v>Daughter Jessica.  Prefer not to be scheduled together, if possible.</v>
      </c>
      <c r="AK5" s="4" t="str">
        <f>VLOOKUP($D5,[2]EM!$D$1:$O$65540,12,FALSE)</f>
        <v>janetj1982@aol.com</v>
      </c>
      <c r="AL5" s="3" t="s">
        <v>240</v>
      </c>
      <c r="AM5" s="3" t="str">
        <f>_xlfn.XLOOKUP(D5,'[2]EIM check'!$A:$A,'[2]EIM check'!$C:$C,"no info")</f>
        <v>Expires 2027/12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DU5" s="10"/>
    </row>
    <row r="6" spans="1:125" s="5" customFormat="1" ht="20.25" customHeight="1" x14ac:dyDescent="0.2">
      <c r="A6" s="41" t="str">
        <f>_xlfn.XLOOKUP(D6,[2]EM!$D:$D,[2]EM!$H:$H,"")</f>
        <v>LEC SAC</v>
      </c>
      <c r="B6" s="96" t="str">
        <f>VLOOKUP($D6,[2]EM!$D$1:$P$65540,13,FALSE)</f>
        <v>512-443-1949</v>
      </c>
      <c r="C6" s="78" t="str">
        <f>_xlfn.XLOOKUP(D6&amp;"*",[2]EM!$D:$D,[2]EM!$E:$E,"",2)</f>
        <v>Vg</v>
      </c>
      <c r="D6" s="79" t="s">
        <v>18</v>
      </c>
      <c r="E6" s="80" t="str">
        <f>IF(ISNUMBER(MATCH($D6,'[1]Scheduling Worksheet'!$B$1:$B$65536,0)),VLOOKUP($D6,'[1]Scheduling Worksheet'!$B$1:$W$65536,22,FALSE),"")</f>
        <v/>
      </c>
      <c r="F6" s="85" t="str">
        <f>IF(ISNUMBER(MATCH($D6,'[1]Scheduling Worksheet'!$C$1:$C$65536,0)),VLOOKUP($D6,'[1]Scheduling Worksheet'!$C$1:$X$65536,21,FALSE),"")</f>
        <v>Vg-EM</v>
      </c>
      <c r="G6" s="85" t="str">
        <f>IF(ISNUMBER(MATCH($D6,'[1]Scheduling Worksheet'!$D$1:$D$65536,0)),VLOOKUP($D6,'[1]Scheduling Worksheet'!$D$1:$X$65536,20,FALSE),"")</f>
        <v/>
      </c>
      <c r="H6" s="98" t="str">
        <f>IF(ISNUMBER(MATCH($D6,'[1]Scheduling Worksheet'!$E$1:$E$65536,0)),VLOOKUP($D6,'[1]Scheduling Worksheet'!$E$1:$X$65536,19,FALSE),"")</f>
        <v/>
      </c>
      <c r="I6" s="85" t="str">
        <f>IF(ISNUMBER(MATCH($D6,'[1]Scheduling Worksheet'!$F$1:$F$65536,0)),VLOOKUP($D6,'[1]Scheduling Worksheet'!$F$1:$X$65536,19,FALSE),"")</f>
        <v>Vg-EM</v>
      </c>
      <c r="J6" s="98" t="str">
        <f>IF(ISNUMBER(MATCH($D6,'[1]Scheduling Worksheet'!$G$1:$G$65536,0)),VLOOKUP($D6,'[1]Scheduling Worksheet'!$G$1:$X$65536,17,FALSE),"")</f>
        <v/>
      </c>
      <c r="K6" s="85" t="str">
        <f>IF(ISNUMBER(MATCH($D6,'[1]Scheduling Worksheet'!$H$1:$H$65536,0)),VLOOKUP($D6,'[1]Scheduling Worksheet'!$H$1:$X$65536,16,FALSE),"")</f>
        <v>Vg-EM</v>
      </c>
      <c r="L6" s="98" t="str">
        <f>IF(ISNUMBER(MATCH($D6,'[1]Scheduling Worksheet'!$I$1:$I$65536,0)),VLOOKUP($D6,'[1]Scheduling Worksheet'!$I$1:$X$65536,15,FALSE),"")</f>
        <v/>
      </c>
      <c r="M6" s="67" t="str">
        <f>IF(ISNUMBER(MATCH($D6,'[1]Scheduling Worksheet'!$J$1:$J$65536,0)),VLOOKUP($D6,'[1]Scheduling Worksheet'!$J$1:$X$65536,14,FALSE),"")</f>
        <v/>
      </c>
      <c r="N6" s="163" t="str">
        <f>IF(ISNUMBER(MATCH($D6,'[1]Scheduling Worksheet'!$K$1:$K$65536,0)),VLOOKUP($D6,'[1]Scheduling Worksheet'!$K$1:$X$65536,13,FALSE),"")</f>
        <v/>
      </c>
      <c r="O6" s="36"/>
      <c r="P6"/>
      <c r="Q6"/>
      <c r="R6" s="77" t="str">
        <f t="shared" si="0"/>
        <v>512-443-1949</v>
      </c>
      <c r="S6" s="78" t="str">
        <f t="shared" si="0"/>
        <v>Vg</v>
      </c>
      <c r="T6" s="79" t="str">
        <f t="shared" si="0"/>
        <v>Jimenez, Jessica</v>
      </c>
      <c r="U6" s="85" t="str">
        <f>IF(ISNUMBER(MATCH($D6,'[1]Scheduling Worksheet'!L$1:L$65536,0)),VLOOKUP($D6,'[1]Scheduling Worksheet'!$L$1:$X$65536,13,FALSE),"")</f>
        <v/>
      </c>
      <c r="V6" s="98" t="str">
        <f>IF(ISNUMBER(MATCH($D6,'[1]Scheduling Worksheet'!$M$1:$M$65536,0)),VLOOKUP($D6,'[1]Scheduling Worksheet'!$M$1:$X$65536,12,FALSE),"")</f>
        <v/>
      </c>
      <c r="W6" s="98" t="str">
        <f>IF(ISNUMBER(MATCH($D6,'[1]Scheduling Worksheet'!$N$1:$N$65536,0)),VLOOKUP($D6,'[1]Scheduling Worksheet'!$N$1:$X$65536,11,FALSE),"")</f>
        <v/>
      </c>
      <c r="X6" s="85" t="str">
        <f>IF(ISNUMBER(MATCH($D6,'[1]Scheduling Worksheet'!$O$1:$O$65536,0)),VLOOKUP($D6,'[1]Scheduling Worksheet'!$O$1:$X$65536,10,FALSE),"")</f>
        <v>Vg-Lector</v>
      </c>
      <c r="Y6" s="98" t="str">
        <f>IF(ISNUMBER(MATCH($D6,'[1]Scheduling Worksheet'!$P$1:$P$65536,0)),VLOOKUP($D6,'[1]Scheduling Worksheet'!$P$1:$X$65536,9,FALSE),"")</f>
        <v/>
      </c>
      <c r="Z6" s="85" t="str">
        <f>IF(ISNUMBER(MATCH($D6,'[1]Scheduling Worksheet'!$Q$1:$Q$65536,0)),VLOOKUP($D6,'[1]Scheduling Worksheet'!$Q$1:$X$65536,8,FALSE),"")</f>
        <v>Vg-Lector</v>
      </c>
      <c r="AA6" s="85" t="str">
        <f>IF(ISNUMBER(MATCH($D6,'[1]Scheduling Worksheet'!$R$1:$R$65536,0)),VLOOKUP($D6,'[1]Scheduling Worksheet'!$R$1:$X$65536,7,FALSE),"")</f>
        <v/>
      </c>
      <c r="AB6" s="163" t="str">
        <f>IF(ISNUMBER(MATCH($D6,'[1]Scheduling Worksheet'!$S$1:$S$65536,0)),VLOOKUP($D6,'[1]Scheduling Worksheet'!$S$1:$X$65536,6,FALSE),"")</f>
        <v/>
      </c>
      <c r="AC6" s="163" t="str">
        <f>IF(ISNUMBER(MATCH($D6,'[1]Scheduling Worksheet'!$T$1:$T$65536,0)),VLOOKUP($D6,'[1]Scheduling Worksheet'!$T$1:$X$65536,5,FALSE),"")</f>
        <v/>
      </c>
      <c r="AD6" s="30"/>
      <c r="AE6" s="6">
        <f t="shared" si="1"/>
        <v>3</v>
      </c>
      <c r="AF6" s="6">
        <f t="shared" si="2"/>
        <v>5</v>
      </c>
      <c r="AG6" s="35">
        <f t="shared" si="3"/>
        <v>2</v>
      </c>
      <c r="AH6" s="25" t="str">
        <f>VLOOKUP($D6,[2]EM!$D$1:$O$65540,5,FALSE)</f>
        <v>LEC SAC</v>
      </c>
      <c r="AI6" s="25" t="str">
        <f>_xlfn.XLOOKUP(D6,[2]EM!$D:$D,[2]EM!$AK:$AK,"")</f>
        <v xml:space="preserve">Mother Janet.  </v>
      </c>
      <c r="AJ6" s="25" t="str">
        <f>_xlfn.XLOOKUP(D6,[2]EM!$D:$D,[2]EM!$AN:$AN,"")</f>
        <v>Is lector as well. Mother Janet.  Prefer not to be scheduled together if possible.</v>
      </c>
      <c r="AK6" s="4" t="str">
        <f>VLOOKUP($D6,[2]EM!$D$1:$O$65540,12,FALSE)</f>
        <v>jessica.jimenez.tex@gmail.com</v>
      </c>
      <c r="AL6" s="3" t="s">
        <v>241</v>
      </c>
      <c r="AM6" s="3" t="str">
        <f>_xlfn.XLOOKUP(D6,'[2]EIM check'!$A:$A,'[2]EIM check'!$C:$C,"no info")</f>
        <v>Expires 2027/12</v>
      </c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</row>
    <row r="7" spans="1:125" s="11" customFormat="1" ht="20.25" customHeight="1" x14ac:dyDescent="0.2">
      <c r="A7" s="41">
        <f>_xlfn.XLOOKUP(D7,[2]EM!$D:$D,[2]EM!$F:$F,"")</f>
        <v>0</v>
      </c>
      <c r="B7" s="89" t="str">
        <f>VLOOKUP($D7,[2]EM!$D$1:$P$65540,13,FALSE)</f>
        <v>903-738-0905</v>
      </c>
      <c r="C7" s="54" t="str">
        <f>_xlfn.XLOOKUP(D7&amp;"*",[2]EM!$D:$D,[2]EM!$E:$E,"",2)</f>
        <v>Vg, 11:15</v>
      </c>
      <c r="D7" s="53" t="s">
        <v>40</v>
      </c>
      <c r="E7" s="65" t="str">
        <f>IF(ISNUMBER(MATCH($D7,'[1]Scheduling Worksheet'!$B$1:$B$65536,0)),VLOOKUP($D7,'[1]Scheduling Worksheet'!$B$1:$W$65536,22,FALSE),"")</f>
        <v>Vg-EM</v>
      </c>
      <c r="F7" s="66" t="str">
        <f>IF(ISNUMBER(MATCH($D7,'[1]Scheduling Worksheet'!$C$1:$C$65536,0)),VLOOKUP($D7,'[1]Scheduling Worksheet'!$C$1:$X$65536,21,FALSE),"")</f>
        <v/>
      </c>
      <c r="G7" s="66" t="str">
        <f>IF(ISNUMBER(MATCH($D7,'[1]Scheduling Worksheet'!$D$1:$D$65536,0)),VLOOKUP($D7,'[1]Scheduling Worksheet'!$D$1:$X$65536,20,FALSE),"")</f>
        <v/>
      </c>
      <c r="H7" s="66" t="str">
        <f>IF(ISNUMBER(MATCH($D7,'[1]Scheduling Worksheet'!$E$1:$E$65536,0)),VLOOKUP($D7,'[1]Scheduling Worksheet'!$E$1:$X$65536,19,FALSE),"")</f>
        <v/>
      </c>
      <c r="I7" s="66" t="str">
        <f>IF(ISNUMBER(MATCH($D7,'[1]Scheduling Worksheet'!$F$1:$F$65536,0)),VLOOKUP($D7,'[1]Scheduling Worksheet'!$F$1:$X$65536,19,FALSE),"")</f>
        <v/>
      </c>
      <c r="J7" s="66" t="str">
        <f>IF(ISNUMBER(MATCH($D7,'[1]Scheduling Worksheet'!$G$1:$G$65536,0)),VLOOKUP($D7,'[1]Scheduling Worksheet'!$G$1:$X$65536,17,FALSE),"")</f>
        <v/>
      </c>
      <c r="K7" s="67" t="str">
        <f>IF(ISNUMBER(MATCH($D7,'[1]Scheduling Worksheet'!$H$1:$H$65536,0)),VLOOKUP($D7,'[1]Scheduling Worksheet'!$H$1:$X$65536,16,FALSE),"")</f>
        <v>Vg-EM</v>
      </c>
      <c r="L7" s="67" t="str">
        <f>IF(ISNUMBER(MATCH($D7,'[1]Scheduling Worksheet'!$I$1:$I$65536,0)),VLOOKUP($D7,'[1]Scheduling Worksheet'!$I$1:$X$65536,15,FALSE),"")</f>
        <v/>
      </c>
      <c r="M7" s="67" t="str">
        <f>IF(ISNUMBER(MATCH($D7,'[1]Scheduling Worksheet'!$J$1:$J$65536,0)),VLOOKUP($D7,'[1]Scheduling Worksheet'!$J$1:$X$65536,14,FALSE),"")</f>
        <v>Vg-EM</v>
      </c>
      <c r="N7" s="69" t="str">
        <f>IF(ISNUMBER(MATCH($D7,'[1]Scheduling Worksheet'!$K$1:$K$65536,0)),VLOOKUP($D7,'[1]Scheduling Worksheet'!$K$1:$X$65536,13,FALSE),"")</f>
        <v/>
      </c>
      <c r="O7" s="36"/>
      <c r="P7"/>
      <c r="Q7"/>
      <c r="R7" s="52" t="str">
        <f t="shared" ref="R7:T7" si="4">B7</f>
        <v>903-738-0905</v>
      </c>
      <c r="S7" s="54" t="str">
        <f t="shared" si="4"/>
        <v>Vg, 11:15</v>
      </c>
      <c r="T7" s="53" t="str">
        <f t="shared" si="4"/>
        <v>McKinney, Paula</v>
      </c>
      <c r="U7" s="67" t="str">
        <f>IF(ISNUMBER(MATCH($D7,'[1]Scheduling Worksheet'!L$1:L$65536,0)),VLOOKUP($D7,'[1]Scheduling Worksheet'!$L$1:$X$65536,13,FALSE),"")</f>
        <v>Vg-EM</v>
      </c>
      <c r="V7" s="66" t="str">
        <f>IF(ISNUMBER(MATCH($D7,'[1]Scheduling Worksheet'!$M$1:$M$65536,0)),VLOOKUP($D7,'[1]Scheduling Worksheet'!$M$1:$X$65536,12,FALSE),"")</f>
        <v/>
      </c>
      <c r="W7" s="67" t="str">
        <f>IF(ISNUMBER(MATCH($D7,'[1]Scheduling Worksheet'!$N$1:$N$65536,0)),VLOOKUP($D7,'[1]Scheduling Worksheet'!$N$1:$X$65536,11,FALSE),"")</f>
        <v/>
      </c>
      <c r="X7" s="67" t="str">
        <f>IF(ISNUMBER(MATCH($D7,'[1]Scheduling Worksheet'!$O$1:$O$65536,0)),VLOOKUP($D7,'[1]Scheduling Worksheet'!$O$1:$X$65536,10,FALSE),"")</f>
        <v>Vg-EM</v>
      </c>
      <c r="Y7" s="67" t="str">
        <f>IF(ISNUMBER(MATCH($D7,'[1]Scheduling Worksheet'!$P$1:$P$65536,0)),VLOOKUP($D7,'[1]Scheduling Worksheet'!$P$1:$X$65536,9,FALSE),"")</f>
        <v/>
      </c>
      <c r="Z7" s="67" t="str">
        <f>IF(ISNUMBER(MATCH($D7,'[1]Scheduling Worksheet'!$Q$1:$Q$65536,0)),VLOOKUP($D7,'[1]Scheduling Worksheet'!$Q$1:$X$65536,8,FALSE),"")</f>
        <v>Vg-EM</v>
      </c>
      <c r="AA7" s="66" t="str">
        <f>IF(ISNUMBER(MATCH($D7,'[1]Scheduling Worksheet'!$R$1:$R$65536,0)),VLOOKUP($D7,'[1]Scheduling Worksheet'!$R$1:$X$65536,7,FALSE),"")</f>
        <v/>
      </c>
      <c r="AB7" s="68" t="str">
        <f>IF(ISNUMBER(MATCH($D7,'[1]Scheduling Worksheet'!$S$1:$S$65536,0)),VLOOKUP($D7,'[1]Scheduling Worksheet'!$S$1:$X$65536,6,FALSE),"")</f>
        <v>Vg-EM</v>
      </c>
      <c r="AC7" s="90" t="str">
        <f>IF(ISNUMBER(MATCH($D7,'[1]Scheduling Worksheet'!$T$1:$T$65536,0)),VLOOKUP($D7,'[1]Scheduling Worksheet'!$T$1:$X$65536,5,FALSE),"")</f>
        <v/>
      </c>
      <c r="AD7" s="30"/>
      <c r="AE7" s="6">
        <f t="shared" si="1"/>
        <v>7</v>
      </c>
      <c r="AF7" s="6">
        <f t="shared" si="2"/>
        <v>7</v>
      </c>
      <c r="AG7" s="35">
        <f t="shared" si="3"/>
        <v>0</v>
      </c>
      <c r="AH7" s="25">
        <f>VLOOKUP($D7,[2]EM!$D$1:$O$65540,5,FALSE)</f>
        <v>0</v>
      </c>
      <c r="AI7" s="25">
        <f>_xlfn.XLOOKUP(D7,[2]EM!$D:$D,[2]EM!$AK:$AK,"")</f>
        <v>0</v>
      </c>
      <c r="AJ7" s="25">
        <f>_xlfn.XLOOKUP(D7,[2]EM!$D:$D,[2]EM!$AN:$AN,"")</f>
        <v>0</v>
      </c>
      <c r="AK7" s="4" t="str">
        <f>VLOOKUP($D7,[2]EM!$D$1:$O$65540,12,FALSE)</f>
        <v>paula.mckinney@gmail.com</v>
      </c>
      <c r="AL7" s="3" t="s">
        <v>52</v>
      </c>
      <c r="AM7" s="3" t="str">
        <f>_xlfn.XLOOKUP(D7,'[2]EIM check'!$A:$A,'[2]EIM check'!$C:$C,"no info")</f>
        <v>Expires 2028/06</v>
      </c>
      <c r="AN7" s="3"/>
      <c r="AO7" s="3"/>
      <c r="AP7" s="5" t="str">
        <f>IF($AH7="LEC",$C7,"EM")</f>
        <v>EM</v>
      </c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</row>
    <row r="8" spans="1:125" s="11" customFormat="1" ht="20.25" customHeight="1" x14ac:dyDescent="0.2">
      <c r="A8" s="41">
        <f>_xlfn.XLOOKUP(D8,[2]EM!$D:$D,[2]EM!$H:$H,"")</f>
        <v>0</v>
      </c>
      <c r="B8" s="89" t="str">
        <f>VLOOKUP($D8,[2]EM!$D$1:$P$65540,13,FALSE)</f>
        <v>512-291-0165</v>
      </c>
      <c r="C8" s="54" t="str">
        <f>_xlfn.XLOOKUP(D8&amp;"*",[2]EM!$D:$D,[2]EM!$E:$E,"",2)</f>
        <v>Vg,</v>
      </c>
      <c r="D8" s="53" t="s">
        <v>136</v>
      </c>
      <c r="E8" s="65" t="str">
        <f>IF(ISNUMBER(MATCH($D8,'[1]Scheduling Worksheet'!$B$1:$B$65536,0)),VLOOKUP($D8,'[1]Scheduling Worksheet'!$B$1:$W$65536,22,FALSE),"")</f>
        <v/>
      </c>
      <c r="F8" s="66" t="str">
        <f>IF(ISNUMBER(MATCH($D8,'[1]Scheduling Worksheet'!$C$1:$C$65536,0)),VLOOKUP($D8,'[1]Scheduling Worksheet'!$C$1:$X$65536,21,FALSE),"")</f>
        <v/>
      </c>
      <c r="G8" s="84" t="str">
        <f>IF(ISNUMBER(MATCH($D8,'[1]Scheduling Worksheet'!$D$1:$D$65536,0)),VLOOKUP($D8,'[1]Scheduling Worksheet'!$D$1:$X$65536,20,FALSE),"")</f>
        <v>Vg-EM</v>
      </c>
      <c r="H8" s="67" t="str">
        <f>IF(ISNUMBER(MATCH($D8,'[1]Scheduling Worksheet'!$E$1:$E$65536,0)),VLOOKUP($D8,'[1]Scheduling Worksheet'!$E$1:$X$65536,19,FALSE),"")</f>
        <v/>
      </c>
      <c r="I8" s="66" t="str">
        <f>IF(ISNUMBER(MATCH($D8,'[1]Scheduling Worksheet'!$F$1:$F$65536,0)),VLOOKUP($D8,'[1]Scheduling Worksheet'!$F$1:$X$65536,19,FALSE),"")</f>
        <v/>
      </c>
      <c r="J8" s="67" t="str">
        <f>IF(ISNUMBER(MATCH($D8,'[1]Scheduling Worksheet'!$G$1:$G$65536,0)),VLOOKUP($D8,'[1]Scheduling Worksheet'!$G$1:$X$65536,17,FALSE),"")</f>
        <v>Vg-EM</v>
      </c>
      <c r="K8" s="67" t="str">
        <f>IF(ISNUMBER(MATCH($D8,'[1]Scheduling Worksheet'!$H$1:$H$65536,0)),VLOOKUP($D8,'[1]Scheduling Worksheet'!$H$1:$X$65536,16,FALSE),"")</f>
        <v/>
      </c>
      <c r="L8" s="66" t="str">
        <f>IF(ISNUMBER(MATCH($D8,'[1]Scheduling Worksheet'!$I$1:$I$65536,0)),VLOOKUP($D8,'[1]Scheduling Worksheet'!$I$1:$X$65536,15,FALSE),"")</f>
        <v/>
      </c>
      <c r="M8" s="67" t="str">
        <f>IF(ISNUMBER(MATCH($D8,'[1]Scheduling Worksheet'!$J$1:$J$65536,0)),VLOOKUP($D8,'[1]Scheduling Worksheet'!$J$1:$X$65536,14,FALSE),"")</f>
        <v>Vg-EM</v>
      </c>
      <c r="N8" s="91" t="str">
        <f>IF(ISNUMBER(MATCH($D8,'[1]Scheduling Worksheet'!$K$1:$K$65536,0)),VLOOKUP($D8,'[1]Scheduling Worksheet'!$K$1:$X$65536,13,FALSE),"")</f>
        <v/>
      </c>
      <c r="O8" s="36"/>
      <c r="P8"/>
      <c r="Q8"/>
      <c r="R8" s="52" t="str">
        <f t="shared" ref="R8:R19" si="5">B8</f>
        <v>512-291-0165</v>
      </c>
      <c r="S8" s="54" t="str">
        <f t="shared" ref="S8:S19" si="6">C8</f>
        <v>Vg,</v>
      </c>
      <c r="T8" s="53" t="str">
        <f t="shared" ref="T8:T19" si="7">D8</f>
        <v>Aceves, Mateo</v>
      </c>
      <c r="U8" s="67" t="str">
        <f>IF(ISNUMBER(MATCH($D8,'[1]Scheduling Worksheet'!L$1:L$65536,0)),VLOOKUP($D8,'[1]Scheduling Worksheet'!$L$1:$X$65536,13,FALSE),"")</f>
        <v>Vg-EM</v>
      </c>
      <c r="V8" s="67" t="str">
        <f>IF(ISNUMBER(MATCH($D8,'[1]Scheduling Worksheet'!$M$1:$M$65536,0)),VLOOKUP($D8,'[1]Scheduling Worksheet'!$M$1:$X$65536,12,FALSE),"")</f>
        <v/>
      </c>
      <c r="W8" s="67" t="str">
        <f>IF(ISNUMBER(MATCH($D8,'[1]Scheduling Worksheet'!$N$1:$N$65536,0)),VLOOKUP($D8,'[1]Scheduling Worksheet'!$N$1:$X$65536,11,FALSE),"")</f>
        <v>Vg-EM</v>
      </c>
      <c r="X8" s="67" t="str">
        <f>IF(ISNUMBER(MATCH($D8,'[1]Scheduling Worksheet'!$O$1:$O$65536,0)),VLOOKUP($D8,'[1]Scheduling Worksheet'!$O$1:$X$65536,10,FALSE),"")</f>
        <v/>
      </c>
      <c r="Y8" s="67" t="str">
        <f>IF(ISNUMBER(MATCH($D8,'[1]Scheduling Worksheet'!$P$1:$P$65536,0)),VLOOKUP($D8,'[1]Scheduling Worksheet'!$P$1:$X$65536,9,FALSE),"")</f>
        <v>Vg-EM</v>
      </c>
      <c r="Z8" s="67" t="str">
        <f>IF(ISNUMBER(MATCH($D8,'[1]Scheduling Worksheet'!$Q$1:$Q$65536,0)),VLOOKUP($D8,'[1]Scheduling Worksheet'!$Q$1:$X$65536,8,FALSE),"")</f>
        <v/>
      </c>
      <c r="AA8" s="67" t="str">
        <f>IF(ISNUMBER(MATCH($D8,'[1]Scheduling Worksheet'!$R$1:$R$65536,0)),VLOOKUP($D8,'[1]Scheduling Worksheet'!$R$1:$X$65536,7,FALSE),"")</f>
        <v>Vg-EM</v>
      </c>
      <c r="AB8" s="68" t="str">
        <f>IF(ISNUMBER(MATCH($D8,'[1]Scheduling Worksheet'!$S$1:$S$65536,0)),VLOOKUP($D8,'[1]Scheduling Worksheet'!$S$1:$X$65536,6,FALSE),"")</f>
        <v/>
      </c>
      <c r="AC8" s="90" t="str">
        <f>IF(ISNUMBER(MATCH($D8,'[1]Scheduling Worksheet'!$T$1:$T$65536,0)),VLOOKUP($D8,'[1]Scheduling Worksheet'!$T$1:$X$65536,5,FALSE),"")</f>
        <v/>
      </c>
      <c r="AD8" s="31"/>
      <c r="AE8" s="6">
        <f t="shared" si="1"/>
        <v>7</v>
      </c>
      <c r="AF8" s="6">
        <f t="shared" si="2"/>
        <v>7</v>
      </c>
      <c r="AG8" s="35">
        <f t="shared" si="3"/>
        <v>0</v>
      </c>
      <c r="AH8" s="25">
        <f>VLOOKUP($D8,[2]EM!$D$1:$O$65540,5,FALSE)</f>
        <v>0</v>
      </c>
      <c r="AI8" s="25">
        <f>_xlfn.XLOOKUP(D8,[2]EM!$D:$D,[2]EM!$AK:$AK,"")</f>
        <v>0</v>
      </c>
      <c r="AJ8" s="25" t="str">
        <f>_xlfn.XLOOKUP(D8,[2]EM!$D:$D,[2]EM!$AN:$AN,"")</f>
        <v>AS.  Now a senior.</v>
      </c>
      <c r="AK8" s="4" t="str">
        <f>VLOOKUP($D8,[2]EM!$D$1:$O$65540,12,FALSE)</f>
        <v>mateoaceves678@gmail.com</v>
      </c>
      <c r="AL8" s="3" t="s">
        <v>271</v>
      </c>
      <c r="AM8" s="3" t="str">
        <f>_xlfn.XLOOKUP(D8,'[2]EIM check'!$A:$A,'[2]EIM check'!$C:$C,"no info")</f>
        <v>teen</v>
      </c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DU8" s="10"/>
    </row>
    <row r="9" spans="1:125" s="11" customFormat="1" ht="20.25" customHeight="1" x14ac:dyDescent="0.2">
      <c r="A9" s="41">
        <f>_xlfn.XLOOKUP(D9,[2]EM!$D:$D,[2]EM!$H:$H,"")</f>
        <v>0</v>
      </c>
      <c r="B9" s="89" t="str">
        <f>VLOOKUP($D9,[2]EM!$D$1:$P$65540,13,FALSE)</f>
        <v>512-291-0165</v>
      </c>
      <c r="C9" s="54" t="str">
        <f>_xlfn.XLOOKUP(D9&amp;"*",[2]EM!$D:$D,[2]EM!$E:$E,"",2)</f>
        <v>Vg</v>
      </c>
      <c r="D9" s="53" t="s">
        <v>94</v>
      </c>
      <c r="E9" s="65" t="str">
        <f>IF(ISNUMBER(MATCH($D9,'[1]Scheduling Worksheet'!$B$1:$B$65536,0)),VLOOKUP($D9,'[1]Scheduling Worksheet'!$B$1:$W$65536,22,FALSE),"")</f>
        <v/>
      </c>
      <c r="F9" s="66" t="str">
        <f>IF(ISNUMBER(MATCH($D9,'[1]Scheduling Worksheet'!$C$1:$C$65536,0)),VLOOKUP($D9,'[1]Scheduling Worksheet'!$C$1:$X$65536,21,FALSE),"")</f>
        <v/>
      </c>
      <c r="G9" s="84" t="str">
        <f>IF(ISNUMBER(MATCH($D9,'[1]Scheduling Worksheet'!$D$1:$D$65536,0)),VLOOKUP($D9,'[1]Scheduling Worksheet'!$D$1:$X$65536,20,FALSE),"")</f>
        <v>Vg-EM</v>
      </c>
      <c r="H9" s="67" t="str">
        <f>IF(ISNUMBER(MATCH($D9,'[1]Scheduling Worksheet'!$E$1:$E$65536,0)),VLOOKUP($D9,'[1]Scheduling Worksheet'!$E$1:$X$65536,19,FALSE),"")</f>
        <v/>
      </c>
      <c r="I9" s="66" t="str">
        <f>IF(ISNUMBER(MATCH($D9,'[1]Scheduling Worksheet'!$F$1:$F$65536,0)),VLOOKUP($D9,'[1]Scheduling Worksheet'!$F$1:$X$65536,19,FALSE),"")</f>
        <v/>
      </c>
      <c r="J9" s="67" t="str">
        <f>IF(ISNUMBER(MATCH($D9,'[1]Scheduling Worksheet'!$G$1:$G$65536,0)),VLOOKUP($D9,'[1]Scheduling Worksheet'!$G$1:$X$65536,17,FALSE),"")</f>
        <v>Vg-EM</v>
      </c>
      <c r="K9" s="67" t="str">
        <f>IF(ISNUMBER(MATCH($D9,'[1]Scheduling Worksheet'!$H$1:$H$65536,0)),VLOOKUP($D9,'[1]Scheduling Worksheet'!$H$1:$X$65536,16,FALSE),"")</f>
        <v/>
      </c>
      <c r="L9" s="66" t="str">
        <f>IF(ISNUMBER(MATCH($D9,'[1]Scheduling Worksheet'!$I$1:$I$65536,0)),VLOOKUP($D9,'[1]Scheduling Worksheet'!$I$1:$X$65536,15,FALSE),"")</f>
        <v/>
      </c>
      <c r="M9" s="67" t="str">
        <f>IF(ISNUMBER(MATCH($D9,'[1]Scheduling Worksheet'!$J$1:$J$65536,0)),VLOOKUP($D9,'[1]Scheduling Worksheet'!$J$1:$X$65536,14,FALSE),"")</f>
        <v>Vg-EM</v>
      </c>
      <c r="N9" s="91" t="str">
        <f>IF(ISNUMBER(MATCH($D9,'[1]Scheduling Worksheet'!$K$1:$K$65536,0)),VLOOKUP($D9,'[1]Scheduling Worksheet'!$K$1:$X$65536,13,FALSE),"")</f>
        <v/>
      </c>
      <c r="O9" s="36"/>
      <c r="P9"/>
      <c r="Q9"/>
      <c r="R9" s="52" t="str">
        <f t="shared" si="5"/>
        <v>512-291-0165</v>
      </c>
      <c r="S9" s="54" t="str">
        <f t="shared" si="6"/>
        <v>Vg</v>
      </c>
      <c r="T9" s="53" t="str">
        <f t="shared" si="7"/>
        <v>Aceves, Veronica</v>
      </c>
      <c r="U9" s="67" t="str">
        <f>IF(ISNUMBER(MATCH($D9,'[1]Scheduling Worksheet'!L$1:L$65536,0)),VLOOKUP($D9,'[1]Scheduling Worksheet'!$L$1:$X$65536,13,FALSE),"")</f>
        <v>Vg-EM</v>
      </c>
      <c r="V9" s="67" t="str">
        <f>IF(ISNUMBER(MATCH($D9,'[1]Scheduling Worksheet'!$M$1:$M$65536,0)),VLOOKUP($D9,'[1]Scheduling Worksheet'!$M$1:$X$65536,12,FALSE),"")</f>
        <v/>
      </c>
      <c r="W9" s="67" t="str">
        <f>IF(ISNUMBER(MATCH($D9,'[1]Scheduling Worksheet'!$N$1:$N$65536,0)),VLOOKUP($D9,'[1]Scheduling Worksheet'!$N$1:$X$65536,11,FALSE),"")</f>
        <v>Vg-EM</v>
      </c>
      <c r="X9" s="67" t="str">
        <f>IF(ISNUMBER(MATCH($D9,'[1]Scheduling Worksheet'!$O$1:$O$65536,0)),VLOOKUP($D9,'[1]Scheduling Worksheet'!$O$1:$X$65536,10,FALSE),"")</f>
        <v/>
      </c>
      <c r="Y9" s="67" t="str">
        <f>IF(ISNUMBER(MATCH($D9,'[1]Scheduling Worksheet'!$P$1:$P$65536,0)),VLOOKUP($D9,'[1]Scheduling Worksheet'!$P$1:$X$65536,9,FALSE),"")</f>
        <v>Vg-EM</v>
      </c>
      <c r="Z9" s="67" t="str">
        <f>IF(ISNUMBER(MATCH($D9,'[1]Scheduling Worksheet'!$Q$1:$Q$65536,0)),VLOOKUP($D9,'[1]Scheduling Worksheet'!$Q$1:$X$65536,8,FALSE),"")</f>
        <v/>
      </c>
      <c r="AA9" s="67" t="str">
        <f>IF(ISNUMBER(MATCH($D9,'[1]Scheduling Worksheet'!$R$1:$R$65536,0)),VLOOKUP($D9,'[1]Scheduling Worksheet'!$R$1:$X$65536,7,FALSE),"")</f>
        <v>Vg-EM</v>
      </c>
      <c r="AB9" s="68" t="str">
        <f>IF(ISNUMBER(MATCH($D9,'[1]Scheduling Worksheet'!$S$1:$S$65536,0)),VLOOKUP($D9,'[1]Scheduling Worksheet'!$S$1:$X$65536,6,FALSE),"")</f>
        <v/>
      </c>
      <c r="AC9" s="90" t="str">
        <f>IF(ISNUMBER(MATCH($D9,'[1]Scheduling Worksheet'!$T$1:$T$65536,0)),VLOOKUP($D9,'[1]Scheduling Worksheet'!$T$1:$X$65536,5,FALSE),"")</f>
        <v/>
      </c>
      <c r="AD9" s="31"/>
      <c r="AE9" s="6">
        <f t="shared" si="1"/>
        <v>7</v>
      </c>
      <c r="AF9" s="6">
        <f t="shared" si="2"/>
        <v>7</v>
      </c>
      <c r="AG9" s="35">
        <f t="shared" si="3"/>
        <v>0</v>
      </c>
      <c r="AH9" s="25">
        <f>VLOOKUP($D9,[2]EM!$D$1:$O$65540,5,FALSE)</f>
        <v>0</v>
      </c>
      <c r="AI9" s="25">
        <f>_xlfn.XLOOKUP(D9,[2]EM!$D:$D,[2]EM!$AK:$AK,"")</f>
        <v>0</v>
      </c>
      <c r="AJ9" s="25">
        <f>_xlfn.XLOOKUP(D9,[2]EM!$D:$D,[2]EM!$AN:$AN,"")</f>
        <v>0</v>
      </c>
      <c r="AK9" s="4" t="str">
        <f>VLOOKUP($D9,[2]EM!$D$1:$O$65540,12,FALSE)</f>
        <v>dvace@sbcglobal.net</v>
      </c>
      <c r="AL9" s="3" t="s">
        <v>228</v>
      </c>
      <c r="AM9" s="3" t="str">
        <f>_xlfn.XLOOKUP(D9,'[2]EIM check'!$A:$A,'[2]EIM check'!$C:$C,"no info")</f>
        <v>Expires 2027/06</v>
      </c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DU9" s="10"/>
    </row>
    <row r="10" spans="1:125" s="11" customFormat="1" ht="20.25" customHeight="1" x14ac:dyDescent="0.2">
      <c r="A10" s="41">
        <f>_xlfn.XLOOKUP(D10,[2]EM!$D:$D,[2]EM!$H:$H,"")</f>
        <v>0</v>
      </c>
      <c r="B10" s="89" t="str">
        <f>VLOOKUP($D10,[2]EM!$D$1:$P$65540,13,FALSE)</f>
        <v>512-698-9905
512-767-7766</v>
      </c>
      <c r="C10" s="54" t="str">
        <f>_xlfn.XLOOKUP(D10&amp;"*",[2]EM!$D:$D,[2]EM!$E:$E,"",2)</f>
        <v>Vg</v>
      </c>
      <c r="D10" s="58" t="s">
        <v>70</v>
      </c>
      <c r="E10" s="65" t="str">
        <f>IF(ISNUMBER(MATCH($D10,'[1]Scheduling Worksheet'!$B$1:$B$65536,0)),VLOOKUP($D10,'[1]Scheduling Worksheet'!$B$1:$W$65536,22,FALSE),"")</f>
        <v/>
      </c>
      <c r="F10" s="67" t="str">
        <f>IF(ISNUMBER(MATCH($D10,'[1]Scheduling Worksheet'!$C$1:$C$65536,0)),VLOOKUP($D10,'[1]Scheduling Worksheet'!$C$1:$X$65536,21,FALSE),"")</f>
        <v>Vg-EM</v>
      </c>
      <c r="G10" s="67" t="str">
        <f>IF(ISNUMBER(MATCH($D10,'[1]Scheduling Worksheet'!$D$1:$D$65536,0)),VLOOKUP($D10,'[1]Scheduling Worksheet'!$D$1:$X$65536,20,FALSE),"")</f>
        <v/>
      </c>
      <c r="H10" s="66" t="str">
        <f>IF(ISNUMBER(MATCH($D10,'[1]Scheduling Worksheet'!$E$1:$E$65536,0)),VLOOKUP($D10,'[1]Scheduling Worksheet'!$E$1:$X$65536,19,FALSE),"")</f>
        <v/>
      </c>
      <c r="I10" s="67" t="str">
        <f>IF(ISNUMBER(MATCH($D10,'[1]Scheduling Worksheet'!$F$1:$F$65536,0)),VLOOKUP($D10,'[1]Scheduling Worksheet'!$F$1:$X$65536,19,FALSE),"")</f>
        <v>Vg-EM</v>
      </c>
      <c r="J10" s="67" t="str">
        <f>IF(ISNUMBER(MATCH($D10,'[1]Scheduling Worksheet'!$G$1:$G$65536,0)),VLOOKUP($D10,'[1]Scheduling Worksheet'!$G$1:$X$65536,17,FALSE),"")</f>
        <v/>
      </c>
      <c r="K10" s="67" t="str">
        <f>IF(ISNUMBER(MATCH($D10,'[1]Scheduling Worksheet'!$H$1:$H$65536,0)),VLOOKUP($D10,'[1]Scheduling Worksheet'!$H$1:$X$65536,16,FALSE),"")</f>
        <v>Vg-EM</v>
      </c>
      <c r="L10" s="67" t="str">
        <f>IF(ISNUMBER(MATCH($D10,'[1]Scheduling Worksheet'!$I$1:$I$65536,0)),VLOOKUP($D10,'[1]Scheduling Worksheet'!$I$1:$X$65536,15,FALSE),"")</f>
        <v/>
      </c>
      <c r="M10" s="67" t="str">
        <f>IF(ISNUMBER(MATCH($D10,'[1]Scheduling Worksheet'!$J$1:$J$65536,0)),VLOOKUP($D10,'[1]Scheduling Worksheet'!$J$1:$X$65536,14,FALSE),"")</f>
        <v>Vg-EM</v>
      </c>
      <c r="N10" s="91" t="str">
        <f>IF(ISNUMBER(MATCH($D10,'[1]Scheduling Worksheet'!$K$1:$K$65536,0)),VLOOKUP($D10,'[1]Scheduling Worksheet'!$K$1:$X$65536,13,FALSE),"")</f>
        <v/>
      </c>
      <c r="O10" s="36"/>
      <c r="P10"/>
      <c r="Q10"/>
      <c r="R10" s="52" t="str">
        <f t="shared" si="5"/>
        <v>512-698-9905
512-767-7766</v>
      </c>
      <c r="S10" s="54" t="str">
        <f t="shared" si="6"/>
        <v>Vg</v>
      </c>
      <c r="T10" s="53" t="str">
        <f t="shared" si="7"/>
        <v>Fotinos, Tammy</v>
      </c>
      <c r="U10" s="66" t="str">
        <f>IF(ISNUMBER(MATCH($D10,'[1]Scheduling Worksheet'!L$1:L$65536,0)),VLOOKUP($D10,'[1]Scheduling Worksheet'!$L$1:$X$65536,13,FALSE),"")</f>
        <v/>
      </c>
      <c r="V10" s="66" t="str">
        <f>IF(ISNUMBER(MATCH($D10,'[1]Scheduling Worksheet'!$M$1:$M$65536,0)),VLOOKUP($D10,'[1]Scheduling Worksheet'!$M$1:$X$65536,12,FALSE),"")</f>
        <v/>
      </c>
      <c r="W10" s="67" t="str">
        <f>IF(ISNUMBER(MATCH($D10,'[1]Scheduling Worksheet'!$N$1:$N$65536,0)),VLOOKUP($D10,'[1]Scheduling Worksheet'!$N$1:$X$65536,11,FALSE),"")</f>
        <v>Vg-EM</v>
      </c>
      <c r="X10" s="67" t="str">
        <f>IF(ISNUMBER(MATCH($D10,'[1]Scheduling Worksheet'!$O$1:$O$65536,0)),VLOOKUP($D10,'[1]Scheduling Worksheet'!$O$1:$X$65536,10,FALSE),"")</f>
        <v/>
      </c>
      <c r="Y10" s="67" t="str">
        <f>IF(ISNUMBER(MATCH($D10,'[1]Scheduling Worksheet'!$P$1:$P$65536,0)),VLOOKUP($D10,'[1]Scheduling Worksheet'!$P$1:$X$65536,9,FALSE),"")</f>
        <v>Vg-EM</v>
      </c>
      <c r="Z10" s="66" t="str">
        <f>IF(ISNUMBER(MATCH($D10,'[1]Scheduling Worksheet'!$Q$1:$Q$65536,0)),VLOOKUP($D10,'[1]Scheduling Worksheet'!$Q$1:$X$65536,8,FALSE),"")</f>
        <v/>
      </c>
      <c r="AA10" s="66" t="str">
        <f>IF(ISNUMBER(MATCH($D10,'[1]Scheduling Worksheet'!$R$1:$R$65536,0)),VLOOKUP($D10,'[1]Scheduling Worksheet'!$R$1:$X$65536,7,FALSE),"")</f>
        <v/>
      </c>
      <c r="AB10" s="68" t="str">
        <f>IF(ISNUMBER(MATCH($D10,'[1]Scheduling Worksheet'!$S$1:$S$65536,0)),VLOOKUP($D10,'[1]Scheduling Worksheet'!$S$1:$X$65536,6,FALSE),"")</f>
        <v/>
      </c>
      <c r="AC10" s="68" t="str">
        <f>IF(ISNUMBER(MATCH($D10,'[1]Scheduling Worksheet'!$T$1:$T$65536,0)),VLOOKUP($D10,'[1]Scheduling Worksheet'!$T$1:$X$65536,5,FALSE),"")</f>
        <v>Vg-EM</v>
      </c>
      <c r="AD10" s="31"/>
      <c r="AE10" s="6">
        <f t="shared" si="1"/>
        <v>7</v>
      </c>
      <c r="AF10" s="6">
        <f t="shared" si="2"/>
        <v>7</v>
      </c>
      <c r="AG10" s="35">
        <f t="shared" si="3"/>
        <v>0</v>
      </c>
      <c r="AH10" s="25">
        <f>VLOOKUP($D10,[2]EM!$D$1:$O$65540,5,FALSE)</f>
        <v>0</v>
      </c>
      <c r="AI10" s="25">
        <f>_xlfn.XLOOKUP(D10,[2]EM!$D:$D,[2]EM!$AK:$AK,"")</f>
        <v>0</v>
      </c>
      <c r="AJ10" s="25">
        <f>_xlfn.XLOOKUP(D10,[2]EM!$D:$D,[2]EM!$AN:$AN,"")</f>
        <v>0</v>
      </c>
      <c r="AK10" s="4" t="str">
        <f>VLOOKUP($D10,[2]EM!$D$1:$O$65540,12,FALSE)</f>
        <v>tlfotinos@gmail.com</v>
      </c>
      <c r="AL10" s="3" t="s">
        <v>221</v>
      </c>
      <c r="AM10" s="3" t="str">
        <f>_xlfn.XLOOKUP(D10,'[2]EIM check'!$A:$A,'[2]EIM check'!$C:$C,"no info")</f>
        <v>Expires 2027/01</v>
      </c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125" s="11" customFormat="1" ht="20.25" customHeight="1" x14ac:dyDescent="0.2">
      <c r="A11" s="41">
        <f>_xlfn.XLOOKUP(D11,[2]EM!$D:$D,[2]EM!$H:$H,"")</f>
        <v>0</v>
      </c>
      <c r="B11" s="89" t="str">
        <f>VLOOKUP($D11,[2]EM!$D$1:$P$65540,13,FALSE)</f>
        <v>512-233-9787</v>
      </c>
      <c r="C11" s="54" t="str">
        <f>_xlfn.XLOOKUP(D11&amp;"*",[2]EM!$D:$D,[2]EM!$E:$E,"",2)</f>
        <v>Vg,</v>
      </c>
      <c r="D11" s="53" t="s">
        <v>132</v>
      </c>
      <c r="E11" s="65" t="str">
        <f>IF(ISNUMBER(MATCH($D11,'[1]Scheduling Worksheet'!$B$1:$B$65536,0)),VLOOKUP($D11,'[1]Scheduling Worksheet'!$B$1:$W$65536,22,FALSE),"")</f>
        <v/>
      </c>
      <c r="F11" s="67" t="str">
        <f>IF(ISNUMBER(MATCH($D11,'[1]Scheduling Worksheet'!$C$1:$C$65536,0)),VLOOKUP($D11,'[1]Scheduling Worksheet'!$C$1:$X$65536,21,FALSE),"")</f>
        <v/>
      </c>
      <c r="G11" s="67" t="str">
        <f>IF(ISNUMBER(MATCH($D11,'[1]Scheduling Worksheet'!$D$1:$D$65536,0)),VLOOKUP($D11,'[1]Scheduling Worksheet'!$D$1:$X$65536,20,FALSE),"")</f>
        <v>Vg-EM</v>
      </c>
      <c r="H11" s="66" t="str">
        <f>IF(ISNUMBER(MATCH($D11,'[1]Scheduling Worksheet'!$E$1:$E$65536,0)),VLOOKUP($D11,'[1]Scheduling Worksheet'!$E$1:$X$65536,19,FALSE),"")</f>
        <v/>
      </c>
      <c r="I11" s="67" t="str">
        <f>IF(ISNUMBER(MATCH($D11,'[1]Scheduling Worksheet'!$F$1:$F$65536,0)),VLOOKUP($D11,'[1]Scheduling Worksheet'!$F$1:$X$65536,19,FALSE),"")</f>
        <v>Vg-EM</v>
      </c>
      <c r="J11" s="66" t="str">
        <f>IF(ISNUMBER(MATCH($D11,'[1]Scheduling Worksheet'!$G$1:$G$65536,0)),VLOOKUP($D11,'[1]Scheduling Worksheet'!$G$1:$X$65536,17,FALSE),"")</f>
        <v/>
      </c>
      <c r="K11" s="66" t="str">
        <f>IF(ISNUMBER(MATCH($D11,'[1]Scheduling Worksheet'!$H$1:$H$65536,0)),VLOOKUP($D11,'[1]Scheduling Worksheet'!$H$1:$X$65536,16,FALSE),"")</f>
        <v/>
      </c>
      <c r="L11" s="67" t="str">
        <f>IF(ISNUMBER(MATCH($D11,'[1]Scheduling Worksheet'!$I$1:$I$65536,0)),VLOOKUP($D11,'[1]Scheduling Worksheet'!$I$1:$X$65536,15,FALSE),"")</f>
        <v>Vg-EM</v>
      </c>
      <c r="M11" s="67" t="str">
        <f>IF(ISNUMBER(MATCH($D11,'[1]Scheduling Worksheet'!$J$1:$J$65536,0)),VLOOKUP($D11,'[1]Scheduling Worksheet'!$J$1:$X$65536,14,FALSE),"")</f>
        <v/>
      </c>
      <c r="N11" s="69" t="str">
        <f>IF(ISNUMBER(MATCH($D11,'[1]Scheduling Worksheet'!$K$1:$K$65536,0)),VLOOKUP($D11,'[1]Scheduling Worksheet'!$K$1:$X$65536,13,FALSE),"")</f>
        <v>Vg-EM</v>
      </c>
      <c r="O11" s="36"/>
      <c r="P11"/>
      <c r="Q11"/>
      <c r="R11" s="52" t="str">
        <f t="shared" si="5"/>
        <v>512-233-9787</v>
      </c>
      <c r="S11" s="54" t="str">
        <f t="shared" si="6"/>
        <v>Vg,</v>
      </c>
      <c r="T11" s="53" t="str">
        <f t="shared" si="7"/>
        <v>Orts, Melissa</v>
      </c>
      <c r="U11" s="66" t="str">
        <f>IF(ISNUMBER(MATCH($D11,'[1]Scheduling Worksheet'!L$1:L$65536,0)),VLOOKUP($D11,'[1]Scheduling Worksheet'!$L$1:$X$65536,13,FALSE),"")</f>
        <v/>
      </c>
      <c r="V11" s="66" t="str">
        <f>IF(ISNUMBER(MATCH($D11,'[1]Scheduling Worksheet'!$M$1:$M$65536,0)),VLOOKUP($D11,'[1]Scheduling Worksheet'!$M$1:$X$65536,12,FALSE),"")</f>
        <v/>
      </c>
      <c r="W11" s="67" t="str">
        <f>IF(ISNUMBER(MATCH($D11,'[1]Scheduling Worksheet'!$N$1:$N$65536,0)),VLOOKUP($D11,'[1]Scheduling Worksheet'!$N$1:$X$65536,11,FALSE),"")</f>
        <v>Vg-EM</v>
      </c>
      <c r="X11" s="66" t="str">
        <f>IF(ISNUMBER(MATCH($D11,'[1]Scheduling Worksheet'!$O$1:$O$65536,0)),VLOOKUP($D11,'[1]Scheduling Worksheet'!$O$1:$X$65536,10,FALSE),"")</f>
        <v/>
      </c>
      <c r="Y11" s="67" t="str">
        <f>IF(ISNUMBER(MATCH($D11,'[1]Scheduling Worksheet'!$P$1:$P$65536,0)),VLOOKUP($D11,'[1]Scheduling Worksheet'!$P$1:$X$65536,9,FALSE),"")</f>
        <v>Vg-EM</v>
      </c>
      <c r="Z11" s="66" t="str">
        <f>IF(ISNUMBER(MATCH($D11,'[1]Scheduling Worksheet'!$Q$1:$Q$65536,0)),VLOOKUP($D11,'[1]Scheduling Worksheet'!$Q$1:$X$65536,8,FALSE),"")</f>
        <v/>
      </c>
      <c r="AA11" s="67" t="str">
        <f>IF(ISNUMBER(MATCH($D11,'[1]Scheduling Worksheet'!$R$1:$R$65536,0)),VLOOKUP($D11,'[1]Scheduling Worksheet'!$R$1:$X$65536,7,FALSE),"")</f>
        <v/>
      </c>
      <c r="AB11" s="68" t="str">
        <f>IF(ISNUMBER(MATCH($D11,'[1]Scheduling Worksheet'!$S$1:$S$65536,0)),VLOOKUP($D11,'[1]Scheduling Worksheet'!$S$1:$X$65536,6,FALSE),"")</f>
        <v>Vg-EM</v>
      </c>
      <c r="AC11" s="90" t="str">
        <f>IF(ISNUMBER(MATCH($D11,'[1]Scheduling Worksheet'!$T$1:$T$65536,0)),VLOOKUP($D11,'[1]Scheduling Worksheet'!$T$1:$X$65536,5,FALSE),"")</f>
        <v/>
      </c>
      <c r="AD11" s="31"/>
      <c r="AE11" s="6">
        <f t="shared" si="1"/>
        <v>7</v>
      </c>
      <c r="AF11" s="6">
        <f t="shared" si="2"/>
        <v>7</v>
      </c>
      <c r="AG11" s="35">
        <f t="shared" si="3"/>
        <v>0</v>
      </c>
      <c r="AH11" s="25">
        <f>VLOOKUP($D11,[2]EM!$D$1:$O$65540,5,FALSE)</f>
        <v>0</v>
      </c>
      <c r="AI11" s="25" t="str">
        <f>_xlfn.XLOOKUP(D11,[2]EM!$D:$D,[2]EM!$AK:$AK,"")</f>
        <v>Don't schedule Apr-Jul.</v>
      </c>
      <c r="AJ11" s="25">
        <f>_xlfn.XLOOKUP(D11,[2]EM!$D:$D,[2]EM!$AN:$AN,"")</f>
        <v>0</v>
      </c>
      <c r="AK11" s="4" t="str">
        <f>VLOOKUP($D11,[2]EM!$D$1:$O$65540,12,FALSE)</f>
        <v>melissa.orts@gmail.com</v>
      </c>
      <c r="AL11" s="3" t="s">
        <v>254</v>
      </c>
      <c r="AM11" s="3" t="str">
        <f>_xlfn.XLOOKUP(D11,'[2]EIM check'!$A:$A,'[2]EIM check'!$C:$C,"no info")</f>
        <v>Expires 2028/02</v>
      </c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DU11" s="10"/>
    </row>
    <row r="12" spans="1:125" s="5" customFormat="1" ht="20.25" customHeight="1" x14ac:dyDescent="0.2">
      <c r="A12" s="41" t="str">
        <f>_xlfn.XLOOKUP(D12,[2]EM!$D:$D,[2]EM!$H:$H,"")</f>
        <v>LEC</v>
      </c>
      <c r="B12" s="89" t="str">
        <f>VLOOKUP($D12,[2]EM!$D$1:$P$65540,13,FALSE)</f>
        <v>512-448-0904</v>
      </c>
      <c r="C12" s="54" t="str">
        <f>_xlfn.XLOOKUP(D12&amp;"*",[2]EM!$D:$D,[2]EM!$E:$E,"",2)</f>
        <v>Vg, 7:30, 9:30</v>
      </c>
      <c r="D12" s="58" t="s">
        <v>11</v>
      </c>
      <c r="E12" s="65" t="str">
        <f>IF(ISNUMBER(MATCH($D12,'[1]Scheduling Worksheet'!$B$1:$B$65536,0)),VLOOKUP($D12,'[1]Scheduling Worksheet'!$B$1:$W$65536,22,FALSE),"")</f>
        <v/>
      </c>
      <c r="F12" s="67" t="str">
        <f>IF(ISNUMBER(MATCH($D12,'[1]Scheduling Worksheet'!$C$1:$C$65536,0)),VLOOKUP($D12,'[1]Scheduling Worksheet'!$C$1:$X$65536,21,FALSE),"")</f>
        <v>Vg-EM</v>
      </c>
      <c r="G12" s="95" t="str">
        <f>IF(ISNUMBER(MATCH($D12,'[1]Scheduling Worksheet'!$D$1:$D$65536,0)),VLOOKUP($D12,'[1]Scheduling Worksheet'!$D$1:$X$65536,20,FALSE),"")</f>
        <v/>
      </c>
      <c r="H12" s="67" t="str">
        <f>IF(ISNUMBER(MATCH($D12,'[1]Scheduling Worksheet'!$E$1:$E$65536,0)),VLOOKUP($D12,'[1]Scheduling Worksheet'!$E$1:$X$65536,19,FALSE),"")</f>
        <v>Vg-EM</v>
      </c>
      <c r="I12" s="66" t="str">
        <f>IF(ISNUMBER(MATCH($D12,'[1]Scheduling Worksheet'!$F$1:$F$65536,0)),VLOOKUP($D12,'[1]Scheduling Worksheet'!$F$1:$X$65536,19,FALSE),"")</f>
        <v/>
      </c>
      <c r="J12" s="67" t="str">
        <f>IF(ISNUMBER(MATCH($D12,'[1]Scheduling Worksheet'!$G$1:$G$65536,0)),VLOOKUP($D12,'[1]Scheduling Worksheet'!$G$1:$X$65536,17,FALSE),"")</f>
        <v>Vg-EM</v>
      </c>
      <c r="K12" s="67" t="str">
        <f>IF(ISNUMBER(MATCH($D12,'[1]Scheduling Worksheet'!$H$1:$H$65536,0)),VLOOKUP($D12,'[1]Scheduling Worksheet'!$H$1:$X$65536,16,FALSE),"")</f>
        <v/>
      </c>
      <c r="L12" s="67" t="str">
        <f>IF(ISNUMBER(MATCH($D12,'[1]Scheduling Worksheet'!$I$1:$I$65536,0)),VLOOKUP($D12,'[1]Scheduling Worksheet'!$I$1:$X$65536,15,FALSE),"")</f>
        <v>Vg-Lector</v>
      </c>
      <c r="M12" s="67" t="str">
        <f>IF(ISNUMBER(MATCH($D12,'[1]Scheduling Worksheet'!$J$1:$J$65536,0)),VLOOKUP($D12,'[1]Scheduling Worksheet'!$J$1:$X$65536,14,FALSE),"")</f>
        <v/>
      </c>
      <c r="N12" s="91" t="str">
        <f>IF(ISNUMBER(MATCH($D12,'[1]Scheduling Worksheet'!$K$1:$K$65536,0)),VLOOKUP($D12,'[1]Scheduling Worksheet'!$K$1:$X$65536,13,FALSE),"")</f>
        <v/>
      </c>
      <c r="O12" s="36"/>
      <c r="P12"/>
      <c r="Q12"/>
      <c r="R12" s="52" t="str">
        <f t="shared" si="5"/>
        <v>512-448-0904</v>
      </c>
      <c r="S12" s="54" t="str">
        <f t="shared" si="6"/>
        <v>Vg, 7:30, 9:30</v>
      </c>
      <c r="T12" s="53" t="str">
        <f t="shared" si="7"/>
        <v>Pulich, Joyce</v>
      </c>
      <c r="U12" s="67" t="str">
        <f>IF(ISNUMBER(MATCH($D12,'[1]Scheduling Worksheet'!L$1:L$65536,0)),VLOOKUP($D12,'[1]Scheduling Worksheet'!$L$1:$X$65536,13,FALSE),"")</f>
        <v>Vg-Lector</v>
      </c>
      <c r="V12" s="67" t="str">
        <f>IF(ISNUMBER(MATCH($D12,'[1]Scheduling Worksheet'!$M$1:$M$65536,0)),VLOOKUP($D12,'[1]Scheduling Worksheet'!$M$1:$X$65536,12,FALSE),"")</f>
        <v/>
      </c>
      <c r="W12" s="67" t="str">
        <f>IF(ISNUMBER(MATCH($D12,'[1]Scheduling Worksheet'!$N$1:$N$65536,0)),VLOOKUP($D12,'[1]Scheduling Worksheet'!$N$1:$X$65536,11,FALSE),"")</f>
        <v/>
      </c>
      <c r="X12" s="67" t="str">
        <f>IF(ISNUMBER(MATCH($D12,'[1]Scheduling Worksheet'!$O$1:$O$65536,0)),VLOOKUP($D12,'[1]Scheduling Worksheet'!$O$1:$X$65536,10,FALSE),"")</f>
        <v>Vg-EM</v>
      </c>
      <c r="Y12" s="66" t="str">
        <f>IF(ISNUMBER(MATCH($D12,'[1]Scheduling Worksheet'!$P$1:$P$65536,0)),VLOOKUP($D12,'[1]Scheduling Worksheet'!$P$1:$X$65536,9,FALSE),"")</f>
        <v/>
      </c>
      <c r="Z12" s="67" t="str">
        <f>IF(ISNUMBER(MATCH($D12,'[1]Scheduling Worksheet'!$Q$1:$Q$65536,0)),VLOOKUP($D12,'[1]Scheduling Worksheet'!$Q$1:$X$65536,8,FALSE),"")</f>
        <v/>
      </c>
      <c r="AA12" s="67" t="str">
        <f>IF(ISNUMBER(MATCH($D12,'[1]Scheduling Worksheet'!$R$1:$R$65536,0)),VLOOKUP($D12,'[1]Scheduling Worksheet'!$R$1:$X$65536,7,FALSE),"")</f>
        <v>Vg-Lector</v>
      </c>
      <c r="AB12" s="68" t="str">
        <f>IF(ISNUMBER(MATCH($D12,'[1]Scheduling Worksheet'!$S$1:$S$65536,0)),VLOOKUP($D12,'[1]Scheduling Worksheet'!$S$1:$X$65536,6,FALSE),"")</f>
        <v/>
      </c>
      <c r="AC12" s="90" t="str">
        <f>IF(ISNUMBER(MATCH($D12,'[1]Scheduling Worksheet'!$T$1:$T$65536,0)),VLOOKUP($D12,'[1]Scheduling Worksheet'!$T$1:$X$65536,5,FALSE),"")</f>
        <v/>
      </c>
      <c r="AD12" s="30"/>
      <c r="AE12" s="6">
        <f t="shared" si="1"/>
        <v>4</v>
      </c>
      <c r="AF12" s="6">
        <f t="shared" si="2"/>
        <v>7</v>
      </c>
      <c r="AG12" s="35">
        <f t="shared" si="3"/>
        <v>3</v>
      </c>
      <c r="AH12" s="25" t="str">
        <f>VLOOKUP($D12,[2]EM!$D$1:$O$65540,5,FALSE)</f>
        <v>LEC</v>
      </c>
      <c r="AI12" s="25" t="str">
        <f>_xlfn.XLOOKUP(D12,[2]EM!$D:$D,[2]EM!$AK:$AK,"")</f>
        <v>with husband Warren-Lec  Schedule together.</v>
      </c>
      <c r="AJ12" s="25">
        <f>_xlfn.XLOOKUP(D12,[2]EM!$D:$D,[2]EM!$AN:$AN,"")</f>
        <v>0</v>
      </c>
      <c r="AK12" s="4" t="str">
        <f>VLOOKUP($D12,[2]EM!$D$1:$O$65540,12,FALSE)</f>
        <v>joycepulich@sbcglobal.net</v>
      </c>
      <c r="AL12" s="3" t="s">
        <v>204</v>
      </c>
      <c r="AM12" s="3" t="str">
        <f>_xlfn.XLOOKUP(D12,'[2]EIM check'!$A:$A,'[2]EIM check'!$C:$C,"no info")</f>
        <v>Expires 2026/04</v>
      </c>
      <c r="AN12" s="3" t="s">
        <v>176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</row>
    <row r="13" spans="1:125" s="11" customFormat="1" ht="20.100000000000001" customHeight="1" x14ac:dyDescent="0.2">
      <c r="A13" s="41">
        <f>_xlfn.XLOOKUP(D13,[2]EM!$D:$D,[2]EM!$H:$H,"")</f>
        <v>0</v>
      </c>
      <c r="B13" s="88" t="str">
        <f>VLOOKUP($D13,[2]EM!$D$1:$P$65540,13,FALSE)</f>
        <v>512-771-8083</v>
      </c>
      <c r="C13" s="63" t="str">
        <f>_xlfn.XLOOKUP(D13&amp;"*",[2]EM!$D:$D,[2]EM!$E:$E,"",2)</f>
        <v>Vg,</v>
      </c>
      <c r="D13" s="4" t="s">
        <v>118</v>
      </c>
      <c r="E13" s="70" t="str">
        <f>IF(ISNUMBER(MATCH($D13,'[1]Scheduling Worksheet'!$B$1:$B$65536,0)),VLOOKUP($D13,'[1]Scheduling Worksheet'!$B$1:$W$65536,22,FALSE),"")</f>
        <v>5:00-EM</v>
      </c>
      <c r="F13" s="71" t="str">
        <f>IF(ISNUMBER(MATCH($D13,'[1]Scheduling Worksheet'!$C$1:$C$65536,0)),VLOOKUP($D13,'[1]Scheduling Worksheet'!$C$1:$X$65536,21,FALSE),"")</f>
        <v/>
      </c>
      <c r="G13" s="71" t="str">
        <f>IF(ISNUMBER(MATCH($D13,'[1]Scheduling Worksheet'!$D$1:$D$65536,0)),VLOOKUP($D13,'[1]Scheduling Worksheet'!$D$1:$X$65536,20,FALSE),"")</f>
        <v>Vg-EM</v>
      </c>
      <c r="H13" s="71" t="str">
        <f>IF(ISNUMBER(MATCH($D13,'[1]Scheduling Worksheet'!$E$1:$E$65536,0)),VLOOKUP($D13,'[1]Scheduling Worksheet'!$E$1:$X$65536,19,FALSE),"")</f>
        <v/>
      </c>
      <c r="I13" s="71" t="str">
        <f>IF(ISNUMBER(MATCH($D13,'[1]Scheduling Worksheet'!$F$1:$F$65536,0)),VLOOKUP($D13,'[1]Scheduling Worksheet'!$F$1:$X$65536,19,FALSE),"")</f>
        <v>Vg-EM</v>
      </c>
      <c r="J13" s="87" t="str">
        <f>IF(ISNUMBER(MATCH($D13,'[1]Scheduling Worksheet'!$G$1:$G$65536,0)),VLOOKUP($D13,'[1]Scheduling Worksheet'!$G$1:$X$65536,17,FALSE),"")</f>
        <v/>
      </c>
      <c r="K13" s="71" t="str">
        <f>IF(ISNUMBER(MATCH($D13,'[1]Scheduling Worksheet'!$H$1:$H$65536,0)),VLOOKUP($D13,'[1]Scheduling Worksheet'!$H$1:$X$65536,16,FALSE),"")</f>
        <v/>
      </c>
      <c r="L13" s="71" t="str">
        <f>IF(ISNUMBER(MATCH($D13,'[1]Scheduling Worksheet'!$I$1:$I$65536,0)),VLOOKUP($D13,'[1]Scheduling Worksheet'!$I$1:$X$65536,15,FALSE),"")</f>
        <v>Vg-EM</v>
      </c>
      <c r="M13" s="67" t="str">
        <f>IF(ISNUMBER(MATCH($D13,'[1]Scheduling Worksheet'!$J$1:$J$65536,0)),VLOOKUP($D13,'[1]Scheduling Worksheet'!$J$1:$X$65536,14,FALSE),"")</f>
        <v/>
      </c>
      <c r="N13" s="72" t="str">
        <f>IF(ISNUMBER(MATCH($D13,'[1]Scheduling Worksheet'!$K$1:$K$65536,0)),VLOOKUP($D13,'[1]Scheduling Worksheet'!$K$1:$X$65536,13,FALSE),"")</f>
        <v/>
      </c>
      <c r="O13" s="36"/>
      <c r="P13"/>
      <c r="Q13"/>
      <c r="R13" s="62" t="str">
        <f t="shared" si="5"/>
        <v>512-771-8083</v>
      </c>
      <c r="S13" s="63" t="str">
        <f t="shared" si="6"/>
        <v>Vg,</v>
      </c>
      <c r="T13" s="74" t="str">
        <f t="shared" si="7"/>
        <v>Torres, Betty A.</v>
      </c>
      <c r="U13" s="71" t="str">
        <f>IF(ISNUMBER(MATCH($D13,'[1]Scheduling Worksheet'!L$1:L$65536,0)),VLOOKUP($D13,'[1]Scheduling Worksheet'!$L$1:$X$65536,13,FALSE),"")</f>
        <v/>
      </c>
      <c r="V13" s="71" t="str">
        <f>IF(ISNUMBER(MATCH($D13,'[1]Scheduling Worksheet'!$M$1:$M$65536,0)),VLOOKUP($D13,'[1]Scheduling Worksheet'!$M$1:$X$65536,12,FALSE),"")</f>
        <v>Vg-EM</v>
      </c>
      <c r="W13" s="71" t="str">
        <f>IF(ISNUMBER(MATCH($D13,'[1]Scheduling Worksheet'!$N$1:$N$65536,0)),VLOOKUP($D13,'[1]Scheduling Worksheet'!$N$1:$X$65536,11,FALSE),"")</f>
        <v/>
      </c>
      <c r="X13" s="71" t="str">
        <f>IF(ISNUMBER(MATCH($D13,'[1]Scheduling Worksheet'!$O$1:$O$65536,0)),VLOOKUP($D13,'[1]Scheduling Worksheet'!$O$1:$X$65536,10,FALSE),"")</f>
        <v>Vg-EM</v>
      </c>
      <c r="Y13" s="71" t="str">
        <f>IF(ISNUMBER(MATCH($D13,'[1]Scheduling Worksheet'!$P$1:$P$65536,0)),VLOOKUP($D13,'[1]Scheduling Worksheet'!$P$1:$X$65536,9,FALSE),"")</f>
        <v/>
      </c>
      <c r="Z13" s="71" t="str">
        <f>IF(ISNUMBER(MATCH($D13,'[1]Scheduling Worksheet'!$Q$1:$Q$65536,0)),VLOOKUP($D13,'[1]Scheduling Worksheet'!$Q$1:$X$65536,8,FALSE),"")</f>
        <v/>
      </c>
      <c r="AA13" s="71" t="str">
        <f>IF(ISNUMBER(MATCH($D13,'[1]Scheduling Worksheet'!$R$1:$R$65536,0)),VLOOKUP($D13,'[1]Scheduling Worksheet'!$R$1:$X$65536,7,FALSE),"")</f>
        <v>Vg-EM</v>
      </c>
      <c r="AB13" s="94" t="str">
        <f>IF(ISNUMBER(MATCH($D13,'[1]Scheduling Worksheet'!$S$1:$S$65536,0)),VLOOKUP($D13,'[1]Scheduling Worksheet'!$S$1:$X$65536,6,FALSE),"")</f>
        <v/>
      </c>
      <c r="AC13" s="76" t="str">
        <f>IF(ISNUMBER(MATCH($D13,'[1]Scheduling Worksheet'!$T$1:$T$65536,0)),VLOOKUP($D13,'[1]Scheduling Worksheet'!$T$1:$X$65536,5,FALSE),"")</f>
        <v>Vg-EM</v>
      </c>
      <c r="AD13" s="31"/>
      <c r="AE13" s="6">
        <f t="shared" si="1"/>
        <v>8</v>
      </c>
      <c r="AF13" s="6">
        <f t="shared" si="2"/>
        <v>8</v>
      </c>
      <c r="AG13" s="35">
        <f t="shared" si="3"/>
        <v>0</v>
      </c>
      <c r="AH13" s="25">
        <f>VLOOKUP($D13,[2]EM!$D$1:$O$65540,5,FALSE)</f>
        <v>0</v>
      </c>
      <c r="AI13" s="25" t="str">
        <f>_xlfn.XLOOKUP(D13,[2]EM!$D:$D,[2]EM!$AK:$AK,"")</f>
        <v>Eloise and Emma's grandmother</v>
      </c>
      <c r="AJ13" s="25">
        <f>_xlfn.XLOOKUP(D13,[2]EM!$D:$D,[2]EM!$AN:$AN,"")</f>
        <v>0</v>
      </c>
      <c r="AK13" s="4" t="str">
        <f>VLOOKUP($D13,[2]EM!$D$1:$O$65540,12,FALSE)</f>
        <v>bettyatorres11@gmail.com</v>
      </c>
      <c r="AL13" s="3" t="s">
        <v>200</v>
      </c>
      <c r="AM13" s="3" t="str">
        <f>_xlfn.XLOOKUP(D13,'[2]EIM check'!$A:$A,'[2]EIM check'!$C:$C,"no info")</f>
        <v>Expires 2026/02</v>
      </c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</row>
    <row r="14" spans="1:125" s="11" customFormat="1" ht="20.100000000000001" customHeight="1" x14ac:dyDescent="0.2">
      <c r="A14" s="41" t="str">
        <f>_xlfn.XLOOKUP(D14,[2]EM!$D:$D,[2]EM!$H:$H,"")</f>
        <v>LEC</v>
      </c>
      <c r="B14" s="88" t="str">
        <f>VLOOKUP($D14,[2]EM!$D$1:$P$65540,13,FALSE)</f>
        <v>512-963-1964</v>
      </c>
      <c r="C14" s="63" t="str">
        <f>_xlfn.XLOOKUP(D14&amp;"*",[2]EM!$D:$D,[2]EM!$E:$E,"",2)</f>
        <v xml:space="preserve">Vg, 7:30, 9:30, 11:15, </v>
      </c>
      <c r="D14" s="25" t="s">
        <v>142</v>
      </c>
      <c r="E14" s="70" t="str">
        <f>IF(ISNUMBER(MATCH($D14,'[1]Scheduling Worksheet'!$B$1:$B$65536,0)),VLOOKUP($D14,'[1]Scheduling Worksheet'!$B$1:$W$65536,22,FALSE),"")</f>
        <v>Vg-EM</v>
      </c>
      <c r="F14" s="71" t="str">
        <f>IF(ISNUMBER(MATCH($D14,'[1]Scheduling Worksheet'!$C$1:$C$65536,0)),VLOOKUP($D14,'[1]Scheduling Worksheet'!$C$1:$X$65536,21,FALSE),"")</f>
        <v/>
      </c>
      <c r="G14" s="71" t="str">
        <f>IF(ISNUMBER(MATCH($D14,'[1]Scheduling Worksheet'!$D$1:$D$65536,0)),VLOOKUP($D14,'[1]Scheduling Worksheet'!$D$1:$X$65536,20,FALSE),"")</f>
        <v>11:15-EM</v>
      </c>
      <c r="H14" s="71" t="str">
        <f>IF(ISNUMBER(MATCH($D14,'[1]Scheduling Worksheet'!$E$1:$E$65536,0)),VLOOKUP($D14,'[1]Scheduling Worksheet'!$E$1:$X$65536,19,FALSE),"")</f>
        <v/>
      </c>
      <c r="I14" s="71" t="str">
        <f>IF(ISNUMBER(MATCH($D14,'[1]Scheduling Worksheet'!$F$1:$F$65536,0)),VLOOKUP($D14,'[1]Scheduling Worksheet'!$F$1:$X$65536,19,FALSE),"")</f>
        <v/>
      </c>
      <c r="J14" s="71" t="str">
        <f>IF(ISNUMBER(MATCH($D14,'[1]Scheduling Worksheet'!$G$1:$G$65536,0)),VLOOKUP($D14,'[1]Scheduling Worksheet'!$G$1:$X$65536,17,FALSE),"")</f>
        <v>Vg-Lector</v>
      </c>
      <c r="K14" s="71" t="str">
        <f>IF(ISNUMBER(MATCH($D14,'[1]Scheduling Worksheet'!$H$1:$H$65536,0)),VLOOKUP($D14,'[1]Scheduling Worksheet'!$H$1:$X$65536,16,FALSE),"")</f>
        <v/>
      </c>
      <c r="L14" s="71" t="str">
        <f>IF(ISNUMBER(MATCH($D14,'[1]Scheduling Worksheet'!$I$1:$I$65536,0)),VLOOKUP($D14,'[1]Scheduling Worksheet'!$I$1:$X$65536,15,FALSE),"")</f>
        <v>Vg-EM</v>
      </c>
      <c r="M14" s="67" t="str">
        <f>IF(ISNUMBER(MATCH($D14,'[1]Scheduling Worksheet'!$J$1:$J$65536,0)),VLOOKUP($D14,'[1]Scheduling Worksheet'!$J$1:$X$65536,14,FALSE),"")</f>
        <v/>
      </c>
      <c r="N14" s="72" t="str">
        <f>IF(ISNUMBER(MATCH($D14,'[1]Scheduling Worksheet'!$K$1:$K$65536,0)),VLOOKUP($D14,'[1]Scheduling Worksheet'!$K$1:$X$65536,13,FALSE),"")</f>
        <v>Vg-Lector</v>
      </c>
      <c r="O14" s="36"/>
      <c r="P14"/>
      <c r="Q14"/>
      <c r="R14" s="62" t="str">
        <f t="shared" si="5"/>
        <v>512-963-1964</v>
      </c>
      <c r="S14" s="63" t="str">
        <f t="shared" si="6"/>
        <v xml:space="preserve">Vg, 7:30, 9:30, 11:15, </v>
      </c>
      <c r="T14" s="74" t="str">
        <f t="shared" si="7"/>
        <v>Kemp, Hal</v>
      </c>
      <c r="U14" s="71" t="str">
        <f>IF(ISNUMBER(MATCH($D14,'[1]Scheduling Worksheet'!L$1:L$65536,0)),VLOOKUP($D14,'[1]Scheduling Worksheet'!$L$1:$X$65536,13,FALSE),"")</f>
        <v/>
      </c>
      <c r="V14" s="71" t="str">
        <f>IF(ISNUMBER(MATCH($D14,'[1]Scheduling Worksheet'!$M$1:$M$65536,0)),VLOOKUP($D14,'[1]Scheduling Worksheet'!$M$1:$X$65536,12,FALSE),"")</f>
        <v>Vg-EM</v>
      </c>
      <c r="W14" s="71" t="str">
        <f>IF(ISNUMBER(MATCH($D14,'[1]Scheduling Worksheet'!$N$1:$N$65536,0)),VLOOKUP($D14,'[1]Scheduling Worksheet'!$N$1:$X$65536,11,FALSE),"")</f>
        <v/>
      </c>
      <c r="X14" s="71" t="str">
        <f>IF(ISNUMBER(MATCH($D14,'[1]Scheduling Worksheet'!$O$1:$O$65536,0)),VLOOKUP($D14,'[1]Scheduling Worksheet'!$O$1:$X$65536,10,FALSE),"")</f>
        <v/>
      </c>
      <c r="Y14" s="71" t="str">
        <f>IF(ISNUMBER(MATCH($D14,'[1]Scheduling Worksheet'!$P$1:$P$65536,0)),VLOOKUP($D14,'[1]Scheduling Worksheet'!$P$1:$X$65536,9,FALSE),"")</f>
        <v/>
      </c>
      <c r="Z14" s="71" t="str">
        <f>IF(ISNUMBER(MATCH($D14,'[1]Scheduling Worksheet'!$Q$1:$Q$65536,0)),VLOOKUP($D14,'[1]Scheduling Worksheet'!$Q$1:$X$65536,8,FALSE),"")</f>
        <v/>
      </c>
      <c r="AA14" s="71" t="str">
        <f>IF(ISNUMBER(MATCH($D14,'[1]Scheduling Worksheet'!$R$1:$R$65536,0)),VLOOKUP($D14,'[1]Scheduling Worksheet'!$R$1:$X$65536,7,FALSE),"")</f>
        <v>Vg-EM</v>
      </c>
      <c r="AB14" s="76" t="str">
        <f>IF(ISNUMBER(MATCH($D14,'[1]Scheduling Worksheet'!$S$1:$S$65536,0)),VLOOKUP($D14,'[1]Scheduling Worksheet'!$S$1:$X$65536,6,FALSE),"")</f>
        <v/>
      </c>
      <c r="AC14" s="76" t="str">
        <f>IF(ISNUMBER(MATCH($D14,'[1]Scheduling Worksheet'!$T$1:$T$65536,0)),VLOOKUP($D14,'[1]Scheduling Worksheet'!$T$1:$X$65536,5,FALSE),"")</f>
        <v>Vg-Lector</v>
      </c>
      <c r="AD14" s="31"/>
      <c r="AE14" s="6">
        <f t="shared" si="1"/>
        <v>5</v>
      </c>
      <c r="AF14" s="6">
        <f t="shared" si="2"/>
        <v>8</v>
      </c>
      <c r="AG14" s="35">
        <f t="shared" si="3"/>
        <v>3</v>
      </c>
      <c r="AH14" s="25" t="str">
        <f>VLOOKUP($D14,[2]EM!$D$1:$O$65540,5,FALSE)</f>
        <v>LEC</v>
      </c>
      <c r="AI14" s="25">
        <f>_xlfn.XLOOKUP(D14,[2]EM!$D:$D,[2]EM!$AK:$AK,"")</f>
        <v>0</v>
      </c>
      <c r="AJ14" s="25">
        <f>_xlfn.XLOOKUP(D14,[2]EM!$D:$D,[2]EM!$AN:$AN,"")</f>
        <v>0</v>
      </c>
      <c r="AK14" s="4" t="str">
        <f>VLOOKUP($D14,[2]EM!$D$1:$O$65540,12,FALSE)</f>
        <v>hakemp2000@yahoo.com</v>
      </c>
      <c r="AL14" s="3" t="s">
        <v>199</v>
      </c>
      <c r="AM14" s="3" t="str">
        <f>_xlfn.XLOOKUP(D14,'[2]EIM check'!$A:$A,'[2]EIM check'!$C:$C,"no info")</f>
        <v>Expires 2026/02</v>
      </c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DU14" s="10"/>
    </row>
    <row r="15" spans="1:125" s="11" customFormat="1" ht="20.100000000000001" customHeight="1" x14ac:dyDescent="0.2">
      <c r="A15" s="41">
        <f>_xlfn.XLOOKUP(D15,[2]EM!$D:$D,[2]EM!$H:$H,"")</f>
        <v>0</v>
      </c>
      <c r="B15" s="62" t="str">
        <f>VLOOKUP($D15,[2]EM!$D$1:$P$65540,13,FALSE)</f>
        <v>512-282-9660</v>
      </c>
      <c r="C15" s="63" t="str">
        <f>_xlfn.XLOOKUP(D15&amp;"*",[2]EM!$D:$D,[2]EM!$E:$E,"",2)</f>
        <v>Vg</v>
      </c>
      <c r="D15" s="40" t="s">
        <v>19</v>
      </c>
      <c r="E15" s="70" t="str">
        <f>IF(ISNUMBER(MATCH($D15,'[1]Scheduling Worksheet'!$B$1:$B$65536,0)),VLOOKUP($D15,'[1]Scheduling Worksheet'!$B$1:$W$65536,22,FALSE),"")</f>
        <v>Vg-EM</v>
      </c>
      <c r="F15" s="71" t="str">
        <f>IF(ISNUMBER(MATCH($D15,'[1]Scheduling Worksheet'!$C$1:$C$65536,0)),VLOOKUP($D15,'[1]Scheduling Worksheet'!$C$1:$X$65536,21,FALSE),"")</f>
        <v/>
      </c>
      <c r="G15" s="71" t="str">
        <f>IF(ISNUMBER(MATCH($D15,'[1]Scheduling Worksheet'!$D$1:$D$65536,0)),VLOOKUP($D15,'[1]Scheduling Worksheet'!$D$1:$X$65536,20,FALSE),"")</f>
        <v>Vg-EM</v>
      </c>
      <c r="H15" s="71" t="str">
        <f>IF(ISNUMBER(MATCH($D15,'[1]Scheduling Worksheet'!$E$1:$E$65536,0)),VLOOKUP($D15,'[1]Scheduling Worksheet'!$E$1:$X$65536,19,FALSE),"")</f>
        <v>Vg-EM</v>
      </c>
      <c r="I15" s="71" t="str">
        <f>IF(ISNUMBER(MATCH($D15,'[1]Scheduling Worksheet'!$F$1:$F$65536,0)),VLOOKUP($D15,'[1]Scheduling Worksheet'!$F$1:$X$65536,19,FALSE),"")</f>
        <v/>
      </c>
      <c r="J15" s="71" t="str">
        <f>IF(ISNUMBER(MATCH($D15,'[1]Scheduling Worksheet'!$G$1:$G$65536,0)),VLOOKUP($D15,'[1]Scheduling Worksheet'!$G$1:$X$65536,17,FALSE),"")</f>
        <v/>
      </c>
      <c r="K15" s="71" t="str">
        <f>IF(ISNUMBER(MATCH($D15,'[1]Scheduling Worksheet'!$H$1:$H$65536,0)),VLOOKUP($D15,'[1]Scheduling Worksheet'!$H$1:$X$65536,16,FALSE),"")</f>
        <v>Vg-EM</v>
      </c>
      <c r="L15" s="71" t="str">
        <f>IF(ISNUMBER(MATCH($D15,'[1]Scheduling Worksheet'!$I$1:$I$65536,0)),VLOOKUP($D15,'[1]Scheduling Worksheet'!$I$1:$X$65536,15,FALSE),"")</f>
        <v/>
      </c>
      <c r="M15" s="67" t="str">
        <f>IF(ISNUMBER(MATCH($D15,'[1]Scheduling Worksheet'!$J$1:$J$65536,0)),VLOOKUP($D15,'[1]Scheduling Worksheet'!$J$1:$X$65536,14,FALSE),"")</f>
        <v/>
      </c>
      <c r="N15" s="72" t="str">
        <f>IF(ISNUMBER(MATCH($D15,'[1]Scheduling Worksheet'!$K$1:$K$65536,0)),VLOOKUP($D15,'[1]Scheduling Worksheet'!$K$1:$X$65536,13,FALSE),"")</f>
        <v/>
      </c>
      <c r="O15" s="36"/>
      <c r="P15"/>
      <c r="Q15"/>
      <c r="R15" s="62" t="str">
        <f t="shared" si="5"/>
        <v>512-282-9660</v>
      </c>
      <c r="S15" s="63" t="str">
        <f t="shared" si="6"/>
        <v>Vg</v>
      </c>
      <c r="T15" s="74" t="str">
        <f t="shared" si="7"/>
        <v>Lerma, Johnny R.</v>
      </c>
      <c r="U15" s="71" t="str">
        <f>IF(ISNUMBER(MATCH($D15,'[1]Scheduling Worksheet'!L$1:L$65536,0)),VLOOKUP($D15,'[1]Scheduling Worksheet'!$L$1:$X$65536,13,FALSE),"")</f>
        <v/>
      </c>
      <c r="V15" s="71" t="str">
        <f>IF(ISNUMBER(MATCH($D15,'[1]Scheduling Worksheet'!$M$1:$M$65536,0)),VLOOKUP($D15,'[1]Scheduling Worksheet'!$M$1:$X$65536,12,FALSE),"")</f>
        <v>Vg-EM</v>
      </c>
      <c r="W15" s="71" t="str">
        <f>IF(ISNUMBER(MATCH($D15,'[1]Scheduling Worksheet'!$N$1:$N$65536,0)),VLOOKUP($D15,'[1]Scheduling Worksheet'!$N$1:$X$65536,11,FALSE),"")</f>
        <v/>
      </c>
      <c r="X15" s="71" t="str">
        <f>IF(ISNUMBER(MATCH($D15,'[1]Scheduling Worksheet'!$O$1:$O$65536,0)),VLOOKUP($D15,'[1]Scheduling Worksheet'!$O$1:$X$65536,10,FALSE),"")</f>
        <v>Vg-EM</v>
      </c>
      <c r="Y15" s="71" t="str">
        <f>IF(ISNUMBER(MATCH($D15,'[1]Scheduling Worksheet'!$P$1:$P$65536,0)),VLOOKUP($D15,'[1]Scheduling Worksheet'!$P$1:$X$65536,9,FALSE),"")</f>
        <v/>
      </c>
      <c r="Z15" s="71" t="str">
        <f>IF(ISNUMBER(MATCH($D15,'[1]Scheduling Worksheet'!$Q$1:$Q$65536,0)),VLOOKUP($D15,'[1]Scheduling Worksheet'!$Q$1:$X$65536,8,FALSE),"")</f>
        <v>Vg-EM</v>
      </c>
      <c r="AA15" s="71" t="str">
        <f>IF(ISNUMBER(MATCH($D15,'[1]Scheduling Worksheet'!$R$1:$R$65536,0)),VLOOKUP($D15,'[1]Scheduling Worksheet'!$R$1:$X$65536,7,FALSE),"")</f>
        <v/>
      </c>
      <c r="AB15" s="76" t="str">
        <f>IF(ISNUMBER(MATCH($D15,'[1]Scheduling Worksheet'!$S$1:$S$65536,0)),VLOOKUP($D15,'[1]Scheduling Worksheet'!$S$1:$X$65536,6,FALSE),"")</f>
        <v>Vg-EM</v>
      </c>
      <c r="AC15" s="76" t="str">
        <f>IF(ISNUMBER(MATCH($D15,'[1]Scheduling Worksheet'!$T$1:$T$65536,0)),VLOOKUP($D15,'[1]Scheduling Worksheet'!$T$1:$X$65536,5,FALSE),"")</f>
        <v/>
      </c>
      <c r="AD15" s="31"/>
      <c r="AE15" s="6">
        <f t="shared" si="1"/>
        <v>8</v>
      </c>
      <c r="AF15" s="6">
        <f t="shared" si="2"/>
        <v>8</v>
      </c>
      <c r="AG15" s="35">
        <f t="shared" si="3"/>
        <v>0</v>
      </c>
      <c r="AH15" s="25">
        <f>VLOOKUP($D15,[2]EM!$D$1:$O$65540,5,FALSE)</f>
        <v>0</v>
      </c>
      <c r="AI15" s="25">
        <f>_xlfn.XLOOKUP(D15,[2]EM!$D:$D,[2]EM!$AK:$AK,"")</f>
        <v>0</v>
      </c>
      <c r="AJ15" s="25">
        <f>_xlfn.XLOOKUP(D15,[2]EM!$D:$D,[2]EM!$AN:$AN,"")</f>
        <v>0</v>
      </c>
      <c r="AK15" s="4" t="str">
        <f>VLOOKUP($D15,[2]EM!$D$1:$O$65540,12,FALSE)</f>
        <v>johnny.r.lerma@sbcglobal.net</v>
      </c>
      <c r="AL15" s="3" t="s">
        <v>227</v>
      </c>
      <c r="AM15" s="3" t="str">
        <f>_xlfn.XLOOKUP(D15,'[2]EIM check'!$A:$A,'[2]EIM check'!$C:$C,"no info")</f>
        <v>Expires 2027/05</v>
      </c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DU15" s="10"/>
    </row>
    <row r="16" spans="1:125" s="11" customFormat="1" ht="20.100000000000001" customHeight="1" x14ac:dyDescent="0.2">
      <c r="A16" s="41">
        <f>_xlfn.XLOOKUP(D16,[2]EM!$D:$D,[2]EM!$H:$H,"")</f>
        <v>0</v>
      </c>
      <c r="B16" s="88" t="str">
        <f>VLOOKUP($D16,[2]EM!$D$1:$P$65540,13,FALSE)</f>
        <v>512-937-5686</v>
      </c>
      <c r="C16" s="63" t="str">
        <f>_xlfn.XLOOKUP(D16&amp;"*",[2]EM!$D:$D,[2]EM!$E:$E,"",2)</f>
        <v>Vg</v>
      </c>
      <c r="D16" s="40" t="s">
        <v>10</v>
      </c>
      <c r="E16" s="70" t="str">
        <f>IF(ISNUMBER(MATCH($D16,'[1]Scheduling Worksheet'!$B$1:$B$65536,0)),VLOOKUP($D16,'[1]Scheduling Worksheet'!$B$1:$W$65536,22,FALSE),"")</f>
        <v>Vg-EM</v>
      </c>
      <c r="F16" s="71" t="str">
        <f>IF(ISNUMBER(MATCH($D16,'[1]Scheduling Worksheet'!$C$1:$C$65536,0)),VLOOKUP($D16,'[1]Scheduling Worksheet'!$C$1:$X$65536,21,FALSE),"")</f>
        <v/>
      </c>
      <c r="G16" s="87" t="str">
        <f>IF(ISNUMBER(MATCH($D16,'[1]Scheduling Worksheet'!$D$1:$D$65536,0)),VLOOKUP($D16,'[1]Scheduling Worksheet'!$D$1:$X$65536,20,FALSE),"")</f>
        <v/>
      </c>
      <c r="H16" s="87" t="str">
        <f>IF(ISNUMBER(MATCH($D16,'[1]Scheduling Worksheet'!$E$1:$E$65536,0)),VLOOKUP($D16,'[1]Scheduling Worksheet'!$E$1:$X$65536,19,FALSE),"")</f>
        <v/>
      </c>
      <c r="I16" s="71" t="str">
        <f>IF(ISNUMBER(MATCH($D16,'[1]Scheduling Worksheet'!$F$1:$F$65536,0)),VLOOKUP($D16,'[1]Scheduling Worksheet'!$F$1:$X$65536,19,FALSE),"")</f>
        <v>Vg-EM</v>
      </c>
      <c r="J16" s="71" t="str">
        <f>IF(ISNUMBER(MATCH($D16,'[1]Scheduling Worksheet'!$G$1:$G$65536,0)),VLOOKUP($D16,'[1]Scheduling Worksheet'!$G$1:$X$65536,17,FALSE),"")</f>
        <v/>
      </c>
      <c r="K16" s="71" t="str">
        <f>IF(ISNUMBER(MATCH($D16,'[1]Scheduling Worksheet'!$H$1:$H$65536,0)),VLOOKUP($D16,'[1]Scheduling Worksheet'!$H$1:$X$65536,16,FALSE),"")</f>
        <v>Vg-EM</v>
      </c>
      <c r="L16" s="71" t="str">
        <f>IF(ISNUMBER(MATCH($D16,'[1]Scheduling Worksheet'!$I$1:$I$65536,0)),VLOOKUP($D16,'[1]Scheduling Worksheet'!$I$1:$X$65536,15,FALSE),"")</f>
        <v/>
      </c>
      <c r="M16" s="67" t="str">
        <f>IF(ISNUMBER(MATCH($D16,'[1]Scheduling Worksheet'!$J$1:$J$65536,0)),VLOOKUP($D16,'[1]Scheduling Worksheet'!$J$1:$X$65536,14,FALSE),"")</f>
        <v/>
      </c>
      <c r="N16" s="72" t="str">
        <f>IF(ISNUMBER(MATCH($D16,'[1]Scheduling Worksheet'!$K$1:$K$65536,0)),VLOOKUP($D16,'[1]Scheduling Worksheet'!$K$1:$X$65536,13,FALSE),"")</f>
        <v>Vg-EM</v>
      </c>
      <c r="O16" s="36"/>
      <c r="P16"/>
      <c r="Q16"/>
      <c r="R16" s="62" t="str">
        <f t="shared" si="5"/>
        <v>512-937-5686</v>
      </c>
      <c r="S16" s="63" t="str">
        <f t="shared" si="6"/>
        <v>Vg</v>
      </c>
      <c r="T16" s="74" t="str">
        <f t="shared" si="7"/>
        <v>Palmersheim, Pete</v>
      </c>
      <c r="U16" s="87" t="str">
        <f>IF(ISNUMBER(MATCH($D16,'[1]Scheduling Worksheet'!L$1:L$65536,0)),VLOOKUP($D16,'[1]Scheduling Worksheet'!$L$1:$X$65536,13,FALSE),"")</f>
        <v/>
      </c>
      <c r="V16" s="87" t="str">
        <f>IF(ISNUMBER(MATCH($D16,'[1]Scheduling Worksheet'!$M$1:$M$65536,0)),VLOOKUP($D16,'[1]Scheduling Worksheet'!$M$1:$X$65536,12,FALSE),"")</f>
        <v/>
      </c>
      <c r="W16" s="71" t="str">
        <f>IF(ISNUMBER(MATCH($D16,'[1]Scheduling Worksheet'!$N$1:$N$65536,0)),VLOOKUP($D16,'[1]Scheduling Worksheet'!$N$1:$X$65536,11,FALSE),"")</f>
        <v/>
      </c>
      <c r="X16" s="71" t="str">
        <f>IF(ISNUMBER(MATCH($D16,'[1]Scheduling Worksheet'!$O$1:$O$65536,0)),VLOOKUP($D16,'[1]Scheduling Worksheet'!$O$1:$X$65536,10,FALSE),"")</f>
        <v/>
      </c>
      <c r="Y16" s="71" t="str">
        <f>IF(ISNUMBER(MATCH($D16,'[1]Scheduling Worksheet'!$P$1:$P$65536,0)),VLOOKUP($D16,'[1]Scheduling Worksheet'!$P$1:$X$65536,9,FALSE),"")</f>
        <v>Vg-EM</v>
      </c>
      <c r="Z16" s="71" t="str">
        <f>IF(ISNUMBER(MATCH($D16,'[1]Scheduling Worksheet'!$Q$1:$Q$65536,0)),VLOOKUP($D16,'[1]Scheduling Worksheet'!$Q$1:$X$65536,8,FALSE),"")</f>
        <v/>
      </c>
      <c r="AA16" s="71" t="str">
        <f>IF(ISNUMBER(MATCH($D16,'[1]Scheduling Worksheet'!$R$1:$R$65536,0)),VLOOKUP($D16,'[1]Scheduling Worksheet'!$R$1:$X$65536,7,FALSE),"")</f>
        <v>Vg-EM</v>
      </c>
      <c r="AB16" s="76" t="str">
        <f>IF(ISNUMBER(MATCH($D16,'[1]Scheduling Worksheet'!$S$1:$S$65536,0)),VLOOKUP($D16,'[1]Scheduling Worksheet'!$S$1:$X$65536,6,FALSE),"")</f>
        <v/>
      </c>
      <c r="AC16" s="76" t="str">
        <f>IF(ISNUMBER(MATCH($D16,'[1]Scheduling Worksheet'!$T$1:$T$65536,0)),VLOOKUP($D16,'[1]Scheduling Worksheet'!$T$1:$X$65536,5,FALSE),"")</f>
        <v>Vg-EM</v>
      </c>
      <c r="AD16" s="31"/>
      <c r="AE16" s="6">
        <f t="shared" si="1"/>
        <v>7</v>
      </c>
      <c r="AF16" s="6">
        <f t="shared" si="2"/>
        <v>7</v>
      </c>
      <c r="AG16" s="35">
        <f t="shared" si="3"/>
        <v>0</v>
      </c>
      <c r="AH16" s="25">
        <f>VLOOKUP($D16,[2]EM!$D$1:$O$65540,5,FALSE)</f>
        <v>0</v>
      </c>
      <c r="AI16" s="25">
        <f>_xlfn.XLOOKUP(D16,[2]EM!$D:$D,[2]EM!$AK:$AK,"")</f>
        <v>0</v>
      </c>
      <c r="AJ16" s="25" t="str">
        <f>_xlfn.XLOOKUP(D16,[2]EM!$D:$D,[2]EM!$AN:$AN,"")</f>
        <v>Spouse Connie  - Schedule together.</v>
      </c>
      <c r="AK16" s="4" t="str">
        <f>VLOOKUP($D16,[2]EM!$D$1:$O$65540,12,FALSE)</f>
        <v>cpalmersheim@yahoo.com</v>
      </c>
      <c r="AL16" s="26" t="s">
        <v>225</v>
      </c>
      <c r="AM16" s="3" t="str">
        <f>_xlfn.XLOOKUP(D16,'[2]EIM check'!$A:$A,'[2]EIM check'!$C:$C,"no info")</f>
        <v>Expires 2027/03</v>
      </c>
      <c r="AN16" s="3"/>
      <c r="AO16" s="3"/>
      <c r="AP16" s="5" t="str">
        <f>IF($AH16="LEC",$C16,"EM")</f>
        <v>EM</v>
      </c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</row>
    <row r="17" spans="1:125" s="11" customFormat="1" ht="20.100000000000001" customHeight="1" x14ac:dyDescent="0.2">
      <c r="A17" s="41">
        <f>_xlfn.XLOOKUP(D17,[2]EM!$D:$D,[2]EM!$H:$H,"")</f>
        <v>0</v>
      </c>
      <c r="B17" s="62" t="str">
        <f>VLOOKUP($D17,[2]EM!$D$1:$P$65540,13,FALSE)</f>
        <v>512-484-8155</v>
      </c>
      <c r="C17" s="63" t="str">
        <f>_xlfn.XLOOKUP(D17&amp;"*",[2]EM!$D:$D,[2]EM!$E:$E,"",2)</f>
        <v>Vg,</v>
      </c>
      <c r="D17" s="25" t="s">
        <v>78</v>
      </c>
      <c r="E17" s="70" t="str">
        <f>IF(ISNUMBER(MATCH($D17,'[1]Scheduling Worksheet'!$B$1:$B$65536,0)),VLOOKUP($D17,'[1]Scheduling Worksheet'!$B$1:$W$65536,22,FALSE),"")</f>
        <v>Vg-EM</v>
      </c>
      <c r="F17" s="71" t="str">
        <f>IF(ISNUMBER(MATCH($D17,'[1]Scheduling Worksheet'!$C$1:$C$65536,0)),VLOOKUP($D17,'[1]Scheduling Worksheet'!$C$1:$X$65536,21,FALSE),"")</f>
        <v/>
      </c>
      <c r="G17" s="71" t="str">
        <f>IF(ISNUMBER(MATCH($D17,'[1]Scheduling Worksheet'!$D$1:$D$65536,0)),VLOOKUP($D17,'[1]Scheduling Worksheet'!$D$1:$X$65536,20,FALSE),"")</f>
        <v/>
      </c>
      <c r="H17" s="71" t="str">
        <f>IF(ISNUMBER(MATCH($D17,'[1]Scheduling Worksheet'!$E$1:$E$65536,0)),VLOOKUP($D17,'[1]Scheduling Worksheet'!$E$1:$X$65536,19,FALSE),"")</f>
        <v>Vg-EM</v>
      </c>
      <c r="I17" s="71" t="str">
        <f>IF(ISNUMBER(MATCH($D17,'[1]Scheduling Worksheet'!$F$1:$F$65536,0)),VLOOKUP($D17,'[1]Scheduling Worksheet'!$F$1:$X$65536,19,FALSE),"")</f>
        <v/>
      </c>
      <c r="J17" s="71" t="str">
        <f>IF(ISNUMBER(MATCH($D17,'[1]Scheduling Worksheet'!$G$1:$G$65536,0)),VLOOKUP($D17,'[1]Scheduling Worksheet'!$G$1:$X$65536,17,FALSE),"")</f>
        <v>Vg-EM</v>
      </c>
      <c r="K17" s="71" t="str">
        <f>IF(ISNUMBER(MATCH($D17,'[1]Scheduling Worksheet'!$H$1:$H$65536,0)),VLOOKUP($D17,'[1]Scheduling Worksheet'!$H$1:$X$65536,16,FALSE),"")</f>
        <v/>
      </c>
      <c r="L17" s="71" t="str">
        <f>IF(ISNUMBER(MATCH($D17,'[1]Scheduling Worksheet'!$I$1:$I$65536,0)),VLOOKUP($D17,'[1]Scheduling Worksheet'!$I$1:$X$65536,15,FALSE),"")</f>
        <v>Vg-EM</v>
      </c>
      <c r="M17" s="67" t="str">
        <f>IF(ISNUMBER(MATCH($D17,'[1]Scheduling Worksheet'!$J$1:$J$65536,0)),VLOOKUP($D17,'[1]Scheduling Worksheet'!$J$1:$X$65536,14,FALSE),"")</f>
        <v/>
      </c>
      <c r="N17" s="72" t="str">
        <f>IF(ISNUMBER(MATCH($D17,'[1]Scheduling Worksheet'!$K$1:$K$65536,0)),VLOOKUP($D17,'[1]Scheduling Worksheet'!$K$1:$X$65536,13,FALSE),"")</f>
        <v>Vg-EM</v>
      </c>
      <c r="O17" s="36"/>
      <c r="P17"/>
      <c r="Q17"/>
      <c r="R17" s="62" t="str">
        <f t="shared" si="5"/>
        <v>512-484-8155</v>
      </c>
      <c r="S17" s="63" t="str">
        <f t="shared" si="6"/>
        <v>Vg,</v>
      </c>
      <c r="T17" s="74" t="str">
        <f t="shared" si="7"/>
        <v>Soliz, Patricia</v>
      </c>
      <c r="U17" s="71" t="str">
        <f>IF(ISNUMBER(MATCH($D17,'[1]Scheduling Worksheet'!L$1:L$65536,0)),VLOOKUP($D17,'[1]Scheduling Worksheet'!$L$1:$X$65536,13,FALSE),"")</f>
        <v/>
      </c>
      <c r="V17" s="71" t="str">
        <f>IF(ISNUMBER(MATCH($D17,'[1]Scheduling Worksheet'!$M$1:$M$65536,0)),VLOOKUP($D17,'[1]Scheduling Worksheet'!$M$1:$X$65536,12,FALSE),"")</f>
        <v>Vg-EM</v>
      </c>
      <c r="W17" s="71" t="str">
        <f>IF(ISNUMBER(MATCH($D17,'[1]Scheduling Worksheet'!$N$1:$N$65536,0)),VLOOKUP($D17,'[1]Scheduling Worksheet'!$N$1:$X$65536,11,FALSE),"")</f>
        <v/>
      </c>
      <c r="X17" s="71" t="str">
        <f>IF(ISNUMBER(MATCH($D17,'[1]Scheduling Worksheet'!$O$1:$O$65536,0)),VLOOKUP($D17,'[1]Scheduling Worksheet'!$O$1:$X$65536,10,FALSE),"")</f>
        <v/>
      </c>
      <c r="Y17" s="71" t="str">
        <f>IF(ISNUMBER(MATCH($D17,'[1]Scheduling Worksheet'!$P$1:$P$65536,0)),VLOOKUP($D17,'[1]Scheduling Worksheet'!$P$1:$X$65536,9,FALSE),"")</f>
        <v>Vg-EM</v>
      </c>
      <c r="Z17" s="71" t="str">
        <f>IF(ISNUMBER(MATCH($D17,'[1]Scheduling Worksheet'!$Q$1:$Q$65536,0)),VLOOKUP($D17,'[1]Scheduling Worksheet'!$Q$1:$X$65536,8,FALSE),"")</f>
        <v/>
      </c>
      <c r="AA17" s="71" t="str">
        <f>IF(ISNUMBER(MATCH($D17,'[1]Scheduling Worksheet'!$R$1:$R$65536,0)),VLOOKUP($D17,'[1]Scheduling Worksheet'!$R$1:$X$65536,7,FALSE),"")</f>
        <v/>
      </c>
      <c r="AB17" s="76" t="str">
        <f>IF(ISNUMBER(MATCH($D17,'[1]Scheduling Worksheet'!$S$1:$S$65536,0)),VLOOKUP($D17,'[1]Scheduling Worksheet'!$S$1:$X$65536,6,FALSE),"")</f>
        <v/>
      </c>
      <c r="AC17" s="76" t="str">
        <f>IF(ISNUMBER(MATCH($D17,'[1]Scheduling Worksheet'!$T$1:$T$65536,0)),VLOOKUP($D17,'[1]Scheduling Worksheet'!$T$1:$X$65536,5,FALSE),"")</f>
        <v>Vg-EM</v>
      </c>
      <c r="AD17" s="31"/>
      <c r="AE17" s="6">
        <f t="shared" si="1"/>
        <v>8</v>
      </c>
      <c r="AF17" s="6">
        <f t="shared" si="2"/>
        <v>8</v>
      </c>
      <c r="AG17" s="35">
        <f t="shared" si="3"/>
        <v>0</v>
      </c>
      <c r="AH17" s="25">
        <f>VLOOKUP($D17,[2]EM!$D$1:$O$65540,5,FALSE)</f>
        <v>0</v>
      </c>
      <c r="AI17" s="25">
        <f>_xlfn.XLOOKUP(D17,[2]EM!$D:$D,[2]EM!$AK:$AK,"")</f>
        <v>0</v>
      </c>
      <c r="AJ17" s="25" t="str">
        <f>_xlfn.XLOOKUP(D17,[2]EM!$D:$D,[2]EM!$AN:$AN,"")</f>
        <v>Back 2018-02</v>
      </c>
      <c r="AK17" s="4" t="str">
        <f>VLOOKUP($D17,[2]EM!$D$1:$O$65540,12,FALSE)</f>
        <v>tricia.soliz@gmail.com</v>
      </c>
      <c r="AL17" s="4" t="s">
        <v>236</v>
      </c>
      <c r="AM17" s="3" t="str">
        <f>_xlfn.XLOOKUP(D17,'[2]EIM check'!$A:$A,'[2]EIM check'!$C:$C,"no info")</f>
        <v>Expires 2027/08</v>
      </c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32"/>
      <c r="CA17" s="32"/>
      <c r="CB17" s="32"/>
      <c r="CC17" s="32"/>
      <c r="CD17" s="32"/>
      <c r="CE17" s="32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</row>
    <row r="18" spans="1:125" s="11" customFormat="1" ht="20.100000000000001" customHeight="1" x14ac:dyDescent="0.2">
      <c r="A18" s="41" t="str">
        <f>_xlfn.XLOOKUP(D18,[2]EM!$D:$D,[2]EM!$H:$H,"")</f>
        <v>LEC</v>
      </c>
      <c r="B18" s="88" t="str">
        <f>VLOOKUP($D18,[2]EM!$D$1:$P$65540,13,FALSE)</f>
        <v>508-878-2322</v>
      </c>
      <c r="C18" s="63" t="str">
        <f>_xlfn.XLOOKUP(D18&amp;"*",[2]EM!$D:$D,[2]EM!$E:$E,"",2)</f>
        <v>Vg,</v>
      </c>
      <c r="D18" s="27" t="s">
        <v>102</v>
      </c>
      <c r="E18" s="70" t="str">
        <f>IF(ISNUMBER(MATCH($D18,'[1]Scheduling Worksheet'!$B$1:$B$65536,0)),VLOOKUP($D18,'[1]Scheduling Worksheet'!$B$1:$W$65536,22,FALSE),"")</f>
        <v>Vg-Lector</v>
      </c>
      <c r="F18" s="71" t="str">
        <f>IF(ISNUMBER(MATCH($D18,'[1]Scheduling Worksheet'!$C$1:$C$65536,0)),VLOOKUP($D18,'[1]Scheduling Worksheet'!$C$1:$X$65536,21,FALSE),"")</f>
        <v/>
      </c>
      <c r="G18" s="71" t="str">
        <f>IF(ISNUMBER(MATCH($D18,'[1]Scheduling Worksheet'!$D$1:$D$65536,0)),VLOOKUP($D18,'[1]Scheduling Worksheet'!$D$1:$X$65536,20,FALSE),"")</f>
        <v>Vg-EM</v>
      </c>
      <c r="H18" s="71" t="str">
        <f>IF(ISNUMBER(MATCH($D18,'[1]Scheduling Worksheet'!$E$1:$E$65536,0)),VLOOKUP($D18,'[1]Scheduling Worksheet'!$E$1:$X$65536,19,FALSE),"")</f>
        <v>Vg-EM</v>
      </c>
      <c r="I18" s="71" t="str">
        <f>IF(ISNUMBER(MATCH($D18,'[1]Scheduling Worksheet'!$F$1:$F$65536,0)),VLOOKUP($D18,'[1]Scheduling Worksheet'!$F$1:$X$65536,19,FALSE),"")</f>
        <v/>
      </c>
      <c r="J18" s="71" t="str">
        <f>IF(ISNUMBER(MATCH($D18,'[1]Scheduling Worksheet'!$G$1:$G$65536,0)),VLOOKUP($D18,'[1]Scheduling Worksheet'!$G$1:$X$65536,17,FALSE),"")</f>
        <v>Vg-EM</v>
      </c>
      <c r="K18" s="71" t="str">
        <f>IF(ISNUMBER(MATCH($D18,'[1]Scheduling Worksheet'!$H$1:$H$65536,0)),VLOOKUP($D18,'[1]Scheduling Worksheet'!$H$1:$X$65536,16,FALSE),"")</f>
        <v/>
      </c>
      <c r="L18" s="71" t="str">
        <f>IF(ISNUMBER(MATCH($D18,'[1]Scheduling Worksheet'!$I$1:$I$65536,0)),VLOOKUP($D18,'[1]Scheduling Worksheet'!$I$1:$X$65536,15,FALSE),"")</f>
        <v>Vg-EM</v>
      </c>
      <c r="M18" s="67" t="str">
        <f>IF(ISNUMBER(MATCH($D18,'[1]Scheduling Worksheet'!$J$1:$J$65536,0)),VLOOKUP($D18,'[1]Scheduling Worksheet'!$J$1:$X$65536,14,FALSE),"")</f>
        <v/>
      </c>
      <c r="N18" s="72" t="str">
        <f>IF(ISNUMBER(MATCH($D18,'[1]Scheduling Worksheet'!$K$1:$K$65536,0)),VLOOKUP($D18,'[1]Scheduling Worksheet'!$K$1:$X$65536,13,FALSE),"")</f>
        <v>Vg-EM</v>
      </c>
      <c r="O18" s="36"/>
      <c r="P18"/>
      <c r="Q18"/>
      <c r="R18" s="62" t="str">
        <f t="shared" si="5"/>
        <v>508-878-2322</v>
      </c>
      <c r="S18" s="63" t="str">
        <f t="shared" si="6"/>
        <v>Vg,</v>
      </c>
      <c r="T18" s="74" t="str">
        <f t="shared" si="7"/>
        <v>McNally, Angela</v>
      </c>
      <c r="U18" s="71" t="str">
        <f>IF(ISNUMBER(MATCH($D18,'[1]Scheduling Worksheet'!L$1:L$65536,0)),VLOOKUP($D18,'[1]Scheduling Worksheet'!$L$1:$X$65536,13,FALSE),"")</f>
        <v/>
      </c>
      <c r="V18" s="71" t="str">
        <f>IF(ISNUMBER(MATCH($D18,'[1]Scheduling Worksheet'!$M$1:$M$65536,0)),VLOOKUP($D18,'[1]Scheduling Worksheet'!$M$1:$X$65536,12,FALSE),"")</f>
        <v>Vg-Lector</v>
      </c>
      <c r="W18" s="71" t="str">
        <f>IF(ISNUMBER(MATCH($D18,'[1]Scheduling Worksheet'!$N$1:$N$65536,0)),VLOOKUP($D18,'[1]Scheduling Worksheet'!$N$1:$X$65536,11,FALSE),"")</f>
        <v/>
      </c>
      <c r="X18" s="71" t="str">
        <f>IF(ISNUMBER(MATCH($D18,'[1]Scheduling Worksheet'!$O$1:$O$65536,0)),VLOOKUP($D18,'[1]Scheduling Worksheet'!$O$1:$X$65536,10,FALSE),"")</f>
        <v>Vg-Lector</v>
      </c>
      <c r="Y18" s="71" t="str">
        <f>IF(ISNUMBER(MATCH($D18,'[1]Scheduling Worksheet'!$P$1:$P$65536,0)),VLOOKUP($D18,'[1]Scheduling Worksheet'!$P$1:$X$65536,9,FALSE),"")</f>
        <v/>
      </c>
      <c r="Z18" s="71" t="str">
        <f>IF(ISNUMBER(MATCH($D18,'[1]Scheduling Worksheet'!$Q$1:$Q$65536,0)),VLOOKUP($D18,'[1]Scheduling Worksheet'!$Q$1:$X$65536,8,FALSE),"")</f>
        <v>Vg-EM</v>
      </c>
      <c r="AA18" s="71" t="str">
        <f>IF(ISNUMBER(MATCH($D18,'[1]Scheduling Worksheet'!$R$1:$R$65536,0)),VLOOKUP($D18,'[1]Scheduling Worksheet'!$R$1:$X$65536,7,FALSE),"")</f>
        <v/>
      </c>
      <c r="AB18" s="76" t="str">
        <f>IF(ISNUMBER(MATCH($D18,'[1]Scheduling Worksheet'!$S$1:$S$65536,0)),VLOOKUP($D18,'[1]Scheduling Worksheet'!$S$1:$X$65536,6,FALSE),"")</f>
        <v/>
      </c>
      <c r="AC18" s="76" t="str">
        <f>IF(ISNUMBER(MATCH($D18,'[1]Scheduling Worksheet'!$T$1:$T$65536,0)),VLOOKUP($D18,'[1]Scheduling Worksheet'!$T$1:$X$65536,5,FALSE),"")</f>
        <v>Vg-EM</v>
      </c>
      <c r="AD18" s="31"/>
      <c r="AE18" s="6">
        <f t="shared" si="1"/>
        <v>7</v>
      </c>
      <c r="AF18" s="6">
        <f t="shared" si="2"/>
        <v>10</v>
      </c>
      <c r="AG18" s="35">
        <f t="shared" si="3"/>
        <v>3</v>
      </c>
      <c r="AH18" s="25" t="str">
        <f>VLOOKUP($D18,[2]EM!$D$1:$O$65540,5,FALSE)</f>
        <v>LEC</v>
      </c>
      <c r="AI18" s="25">
        <f>_xlfn.XLOOKUP(D18,[2]EM!$D:$D,[2]EM!$AK:$AK,"")</f>
        <v>0</v>
      </c>
      <c r="AJ18" s="25">
        <f>_xlfn.XLOOKUP(D18,[2]EM!$D:$D,[2]EM!$AN:$AN,"")</f>
        <v>0</v>
      </c>
      <c r="AK18" s="4" t="str">
        <f>VLOOKUP($D18,[2]EM!$D$1:$O$65540,12,FALSE)</f>
        <v>avegamcnally@yahoo.com</v>
      </c>
      <c r="AL18" s="3" t="s">
        <v>257</v>
      </c>
      <c r="AM18" s="3" t="str">
        <f>_xlfn.XLOOKUP(D18,'[2]EIM check'!$A:$A,'[2]EIM check'!$C:$C,"no info")</f>
        <v>Expires 2028/03</v>
      </c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DU18" s="10"/>
    </row>
    <row r="19" spans="1:125" s="11" customFormat="1" ht="20.100000000000001" customHeight="1" x14ac:dyDescent="0.2">
      <c r="A19" s="41">
        <f>_xlfn.XLOOKUP(D19,[2]EM!$D:$D,[2]EM!$H:$H,"")</f>
        <v>0</v>
      </c>
      <c r="B19" s="88" t="str">
        <f>VLOOKUP($D19,[2]EM!$D$1:$P$65540,13,FALSE)</f>
        <v>512-364-7570</v>
      </c>
      <c r="C19" s="63" t="str">
        <f>_xlfn.XLOOKUP(D19&amp;"*",[2]EM!$D:$D,[2]EM!$E:$E,"",2)</f>
        <v>Vg,</v>
      </c>
      <c r="D19" s="25" t="s">
        <v>144</v>
      </c>
      <c r="E19" s="65" t="str">
        <f>IF(ISNUMBER(MATCH($D19,'[1]Scheduling Worksheet'!$B$1:$B$65536,0)),VLOOKUP($D19,'[1]Scheduling Worksheet'!$B$1:$W$65536,22,FALSE),"")</f>
        <v/>
      </c>
      <c r="F19" s="71" t="str">
        <f>IF(ISNUMBER(MATCH($D19,'[1]Scheduling Worksheet'!$C$1:$C$65536,0)),VLOOKUP($D19,'[1]Scheduling Worksheet'!$C$1:$X$65536,21,FALSE),"")</f>
        <v>Vg-EM</v>
      </c>
      <c r="G19" s="71" t="str">
        <f>IF(ISNUMBER(MATCH($D19,'[1]Scheduling Worksheet'!$D$1:$D$65536,0)),VLOOKUP($D19,'[1]Scheduling Worksheet'!$D$1:$X$65536,20,FALSE),"")</f>
        <v/>
      </c>
      <c r="H19" s="71" t="str">
        <f>IF(ISNUMBER(MATCH($D19,'[1]Scheduling Worksheet'!$E$1:$E$65536,0)),VLOOKUP($D19,'[1]Scheduling Worksheet'!$E$1:$X$65536,19,FALSE),"")</f>
        <v>Vg-EM</v>
      </c>
      <c r="I19" s="71" t="str">
        <f>IF(ISNUMBER(MATCH($D19,'[1]Scheduling Worksheet'!$F$1:$F$65536,0)),VLOOKUP($D19,'[1]Scheduling Worksheet'!$F$1:$X$65536,19,FALSE),"")</f>
        <v/>
      </c>
      <c r="J19" s="71" t="str">
        <f>IF(ISNUMBER(MATCH($D19,'[1]Scheduling Worksheet'!$G$1:$G$65536,0)),VLOOKUP($D19,'[1]Scheduling Worksheet'!$G$1:$X$65536,17,FALSE),"")</f>
        <v>Vg-EM</v>
      </c>
      <c r="K19" s="71" t="str">
        <f>IF(ISNUMBER(MATCH($D19,'[1]Scheduling Worksheet'!$H$1:$H$65536,0)),VLOOKUP($D19,'[1]Scheduling Worksheet'!$H$1:$X$65536,16,FALSE),"")</f>
        <v/>
      </c>
      <c r="L19" s="71" t="str">
        <f>IF(ISNUMBER(MATCH($D19,'[1]Scheduling Worksheet'!$I$1:$I$65536,0)),VLOOKUP($D19,'[1]Scheduling Worksheet'!$I$1:$X$65536,15,FALSE),"")</f>
        <v/>
      </c>
      <c r="M19" s="67" t="str">
        <f>IF(ISNUMBER(MATCH($D19,'[1]Scheduling Worksheet'!$J$1:$J$65536,0)),VLOOKUP($D19,'[1]Scheduling Worksheet'!$J$1:$X$65536,14,FALSE),"")</f>
        <v/>
      </c>
      <c r="N19" s="72" t="str">
        <f>IF(ISNUMBER(MATCH($D19,'[1]Scheduling Worksheet'!$K$1:$K$65536,0)),VLOOKUP($D19,'[1]Scheduling Worksheet'!$K$1:$X$65536,13,FALSE),"")</f>
        <v>Vg-EM</v>
      </c>
      <c r="O19" s="183"/>
      <c r="P19"/>
      <c r="Q19"/>
      <c r="R19" s="62" t="str">
        <f t="shared" si="5"/>
        <v>512-364-7570</v>
      </c>
      <c r="S19" s="63" t="str">
        <f t="shared" si="6"/>
        <v>Vg,</v>
      </c>
      <c r="T19" s="74" t="str">
        <f t="shared" si="7"/>
        <v>Sanchez, Teresa</v>
      </c>
      <c r="U19" s="71" t="str">
        <f>IF(ISNUMBER(MATCH($D19,'[1]Scheduling Worksheet'!L$1:L$65536,0)),VLOOKUP($D19,'[1]Scheduling Worksheet'!$L$1:$X$65536,13,FALSE),"")</f>
        <v/>
      </c>
      <c r="V19" s="71" t="str">
        <f>IF(ISNUMBER(MATCH($D19,'[1]Scheduling Worksheet'!$M$1:$M$65536,0)),VLOOKUP($D19,'[1]Scheduling Worksheet'!$M$1:$X$65536,12,FALSE),"")</f>
        <v>Vg-EM</v>
      </c>
      <c r="W19" s="71" t="str">
        <f>IF(ISNUMBER(MATCH($D19,'[1]Scheduling Worksheet'!$N$1:$N$65536,0)),VLOOKUP($D19,'[1]Scheduling Worksheet'!$N$1:$X$65536,11,FALSE),"")</f>
        <v/>
      </c>
      <c r="X19" s="71" t="str">
        <f>IF(ISNUMBER(MATCH($D19,'[1]Scheduling Worksheet'!$O$1:$O$65536,0)),VLOOKUP($D19,'[1]Scheduling Worksheet'!$O$1:$X$65536,10,FALSE),"")</f>
        <v>Vg-EM</v>
      </c>
      <c r="Y19" s="71" t="str">
        <f>IF(ISNUMBER(MATCH($D19,'[1]Scheduling Worksheet'!$P$1:$P$65536,0)),VLOOKUP($D19,'[1]Scheduling Worksheet'!$P$1:$X$65536,9,FALSE),"")</f>
        <v/>
      </c>
      <c r="Z19" s="71" t="str">
        <f>IF(ISNUMBER(MATCH($D19,'[1]Scheduling Worksheet'!$Q$1:$Q$65536,0)),VLOOKUP($D19,'[1]Scheduling Worksheet'!$Q$1:$X$65536,8,FALSE),"")</f>
        <v>Vg-EM</v>
      </c>
      <c r="AA19" s="71" t="str">
        <f>IF(ISNUMBER(MATCH($D19,'[1]Scheduling Worksheet'!$R$1:$R$65536,0)),VLOOKUP($D19,'[1]Scheduling Worksheet'!$R$1:$X$65536,7,FALSE),"")</f>
        <v/>
      </c>
      <c r="AB19" s="76" t="str">
        <f>IF(ISNUMBER(MATCH($D19,'[1]Scheduling Worksheet'!$S$1:$S$65536,0)),VLOOKUP($D19,'[1]Scheduling Worksheet'!$S$1:$X$65536,6,FALSE),"")</f>
        <v/>
      </c>
      <c r="AC19" s="76" t="str">
        <f>IF(ISNUMBER(MATCH($D19,'[1]Scheduling Worksheet'!$T$1:$T$65536,0)),VLOOKUP($D19,'[1]Scheduling Worksheet'!$T$1:$X$65536,5,FALSE),"")</f>
        <v>Vg-EM</v>
      </c>
      <c r="AD19" s="184"/>
      <c r="AE19" s="6">
        <f t="shared" si="1"/>
        <v>8</v>
      </c>
      <c r="AF19" s="6">
        <f t="shared" si="2"/>
        <v>8</v>
      </c>
      <c r="AG19" s="35">
        <f t="shared" si="3"/>
        <v>0</v>
      </c>
      <c r="AH19" s="25">
        <f>VLOOKUP($D19,[2]EM!$D$1:$O$65540,5,FALSE)</f>
        <v>0</v>
      </c>
      <c r="AI19" s="25">
        <f>_xlfn.XLOOKUP(D19,[2]EM!$D:$D,[2]EM!$AK:$AK,"")</f>
        <v>0</v>
      </c>
      <c r="AJ19" s="25">
        <f>_xlfn.XLOOKUP(D19,[2]EM!$D:$D,[2]EM!$AN:$AN,"")</f>
        <v>0</v>
      </c>
      <c r="AK19" s="4" t="str">
        <f>VLOOKUP($D19,[2]EM!$D$1:$O$65540,12,FALSE)</f>
        <v>tedge96@yahoo.com</v>
      </c>
      <c r="AL19" s="3" t="s">
        <v>270</v>
      </c>
      <c r="AM19" s="3" t="str">
        <f>_xlfn.XLOOKUP(D19,'[2]EIM check'!$A:$A,'[2]EIM check'!$C:$C,"no info")</f>
        <v>Expires 2027/05</v>
      </c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DU19" s="10"/>
    </row>
    <row r="20" spans="1:125" s="181" customFormat="1" ht="8.25" customHeight="1" x14ac:dyDescent="0.2">
      <c r="A20" s="164"/>
      <c r="B20" s="165"/>
      <c r="C20" s="166"/>
      <c r="D20" s="167"/>
      <c r="E20" s="168"/>
      <c r="F20" s="169"/>
      <c r="G20" s="169"/>
      <c r="H20" s="169"/>
      <c r="I20" s="169"/>
      <c r="J20" s="169"/>
      <c r="K20" s="169"/>
      <c r="L20" s="169"/>
      <c r="M20" s="169"/>
      <c r="N20" s="170"/>
      <c r="O20" s="171"/>
      <c r="P20" s="172"/>
      <c r="Q20" s="172"/>
      <c r="R20" s="165"/>
      <c r="S20" s="166"/>
      <c r="T20" s="173"/>
      <c r="U20" s="169"/>
      <c r="V20" s="169"/>
      <c r="W20" s="169"/>
      <c r="X20" s="169"/>
      <c r="Y20" s="169"/>
      <c r="Z20" s="169"/>
      <c r="AA20" s="169"/>
      <c r="AB20" s="174"/>
      <c r="AC20" s="174" t="str">
        <f>IF(ISNUMBER(MATCH($D20,'[1]Scheduling Worksheet'!$T$1:$T$65536,0)),VLOOKUP($D20,'[1]Scheduling Worksheet'!$T$1:$X$65536,5,FALSE),"")</f>
        <v/>
      </c>
      <c r="AD20" s="175"/>
      <c r="AE20" s="176"/>
      <c r="AF20" s="176"/>
      <c r="AG20" s="177"/>
      <c r="AH20" s="178"/>
      <c r="AI20" s="178"/>
      <c r="AJ20" s="178"/>
      <c r="AK20" s="179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  <c r="AV20" s="180"/>
      <c r="AW20" s="180"/>
      <c r="AX20" s="180"/>
      <c r="AY20" s="180"/>
      <c r="AZ20" s="180"/>
      <c r="BA20" s="180"/>
      <c r="BB20" s="180"/>
      <c r="BC20" s="180"/>
      <c r="BD20" s="180"/>
      <c r="BE20" s="180"/>
      <c r="BF20" s="180"/>
      <c r="BG20" s="180"/>
      <c r="BH20" s="180"/>
      <c r="BI20" s="180"/>
      <c r="BJ20" s="180"/>
      <c r="BK20" s="180"/>
      <c r="BL20" s="180"/>
      <c r="BM20" s="180"/>
      <c r="BN20" s="180"/>
      <c r="BO20" s="180"/>
      <c r="BP20" s="180"/>
      <c r="BQ20" s="180"/>
      <c r="BR20" s="180"/>
      <c r="BS20" s="180"/>
      <c r="BT20" s="180"/>
      <c r="BU20" s="180"/>
      <c r="BV20" s="180"/>
      <c r="BW20" s="180"/>
      <c r="BX20" s="180"/>
      <c r="BY20" s="180"/>
      <c r="DU20" s="182"/>
    </row>
    <row r="21" spans="1:125" s="11" customFormat="1" ht="20.25" customHeight="1" x14ac:dyDescent="0.2">
      <c r="A21" s="41" t="str">
        <f>_xlfn.XLOOKUP(D21,[2]EM!$D:$D,[2]EM!$H:$H,"")</f>
        <v>LEC</v>
      </c>
      <c r="B21" s="52" t="str">
        <f>VLOOKUP($D21,[2]EM!$D$1:$P$65540,13,FALSE)</f>
        <v>512-296-1805</v>
      </c>
      <c r="C21" s="54" t="str">
        <f>_xlfn.XLOOKUP(D21&amp;"*",[2]EM!$D:$D,[2]EM!$E:$E,"",2)</f>
        <v>Vg, 1,</v>
      </c>
      <c r="D21" s="187" t="s">
        <v>42</v>
      </c>
      <c r="E21" s="65" t="str">
        <f>IF(ISNUMBER(MATCH($D21,'[1]Scheduling Worksheet'!$B$1:$B$65536,0)),VLOOKUP($D21,'[1]Scheduling Worksheet'!$B$1:$W$65536,22,FALSE),"")</f>
        <v/>
      </c>
      <c r="F21" s="67" t="str">
        <f>IF(ISNUMBER(MATCH($D21,'[1]Scheduling Worksheet'!$C$1:$C$65536,0)),VLOOKUP($D21,'[1]Scheduling Worksheet'!$C$1:$X$65536,21,FALSE),"")</f>
        <v>Vg-EM</v>
      </c>
      <c r="G21" s="67" t="str">
        <f>IF(ISNUMBER(MATCH($D21,'[1]Scheduling Worksheet'!$D$1:$D$65536,0)),VLOOKUP($D21,'[1]Scheduling Worksheet'!$D$1:$X$65536,20,FALSE),"")</f>
        <v/>
      </c>
      <c r="H21" s="67" t="str">
        <f>IF(ISNUMBER(MATCH($D21,'[1]Scheduling Worksheet'!$E$1:$E$65536,0)),VLOOKUP($D21,'[1]Scheduling Worksheet'!$E$1:$X$65536,19,FALSE),"")</f>
        <v>1:00-Lector</v>
      </c>
      <c r="I21" s="67" t="str">
        <f>IF(ISNUMBER(MATCH($D21,'[1]Scheduling Worksheet'!$F$1:$F$65536,0)),VLOOKUP($D21,'[1]Scheduling Worksheet'!$F$1:$X$65536,19,FALSE),"")</f>
        <v/>
      </c>
      <c r="J21" s="67" t="str">
        <f>IF(ISNUMBER(MATCH($D21,'[1]Scheduling Worksheet'!$G$1:$G$65536,0)),VLOOKUP($D21,'[1]Scheduling Worksheet'!$G$1:$X$65536,17,FALSE),"")</f>
        <v>1:00-EM</v>
      </c>
      <c r="K21" s="67" t="str">
        <f>IF(ISNUMBER(MATCH($D21,'[1]Scheduling Worksheet'!$H$1:$H$65536,0)),VLOOKUP($D21,'[1]Scheduling Worksheet'!$H$1:$X$65536,16,FALSE),"")</f>
        <v/>
      </c>
      <c r="L21" s="67" t="str">
        <f>IF(ISNUMBER(MATCH($D21,'[1]Scheduling Worksheet'!$I$1:$I$65536,0)),VLOOKUP($D21,'[1]Scheduling Worksheet'!$I$1:$X$65536,15,FALSE),"")</f>
        <v/>
      </c>
      <c r="M21" s="67" t="str">
        <f>IF(ISNUMBER(MATCH($D21,'[1]Scheduling Worksheet'!$J$1:$J$65536,0)),VLOOKUP($D21,'[1]Scheduling Worksheet'!$J$1:$X$65536,14,FALSE),"")</f>
        <v>1:00-Lector</v>
      </c>
      <c r="N21" s="69" t="str">
        <f>IF(ISNUMBER(MATCH($D21,'[1]Scheduling Worksheet'!$K$1:$K$65536,0)),VLOOKUP($D21,'[1]Scheduling Worksheet'!$K$1:$X$65536,13,FALSE),"")</f>
        <v/>
      </c>
      <c r="O21" s="36"/>
      <c r="P21"/>
      <c r="Q21"/>
      <c r="R21" s="52" t="str">
        <f t="shared" ref="R21:T26" si="8">B21</f>
        <v>512-296-1805</v>
      </c>
      <c r="S21" s="54" t="str">
        <f t="shared" si="8"/>
        <v>Vg, 1,</v>
      </c>
      <c r="T21" s="53" t="str">
        <f t="shared" si="8"/>
        <v>Leon, Mike</v>
      </c>
      <c r="U21" s="67" t="str">
        <f>IF(ISNUMBER(MATCH($D21,'[1]Scheduling Worksheet'!L$1:L$65536,0)),VLOOKUP($D21,'[1]Scheduling Worksheet'!$L$1:$X$65536,13,FALSE),"")</f>
        <v>1:00-EM</v>
      </c>
      <c r="V21" s="67" t="str">
        <f>IF(ISNUMBER(MATCH($D21,'[1]Scheduling Worksheet'!$M$1:$M$65536,0)),VLOOKUP($D21,'[1]Scheduling Worksheet'!$M$1:$X$65536,12,FALSE),"")</f>
        <v/>
      </c>
      <c r="W21" s="67" t="str">
        <f>IF(ISNUMBER(MATCH($D21,'[1]Scheduling Worksheet'!$N$1:$N$65536,0)),VLOOKUP($D21,'[1]Scheduling Worksheet'!$N$1:$X$65536,11,FALSE),"")</f>
        <v/>
      </c>
      <c r="X21" s="67" t="str">
        <f>IF(ISNUMBER(MATCH($D21,'[1]Scheduling Worksheet'!$O$1:$O$65536,0)),VLOOKUP($D21,'[1]Scheduling Worksheet'!$O$1:$X$65536,10,FALSE),"")</f>
        <v>1:00-EM</v>
      </c>
      <c r="Y21" s="67" t="str">
        <f>IF(ISNUMBER(MATCH($D21,'[1]Scheduling Worksheet'!$P$1:$P$65536,0)),VLOOKUP($D21,'[1]Scheduling Worksheet'!$P$1:$X$65536,9,FALSE),"")</f>
        <v/>
      </c>
      <c r="Z21" s="67" t="str">
        <f>IF(ISNUMBER(MATCH($D21,'[1]Scheduling Worksheet'!$Q$1:$Q$65536,0)),VLOOKUP($D21,'[1]Scheduling Worksheet'!$Q$1:$X$65536,8,FALSE),"")</f>
        <v>1:00-Lector</v>
      </c>
      <c r="AA21" s="67" t="str">
        <f>IF(ISNUMBER(MATCH($D21,'[1]Scheduling Worksheet'!$R$1:$R$65536,0)),VLOOKUP($D21,'[1]Scheduling Worksheet'!$R$1:$X$65536,7,FALSE),"")</f>
        <v/>
      </c>
      <c r="AB21" s="68" t="str">
        <f>IF(ISNUMBER(MATCH($D21,'[1]Scheduling Worksheet'!$S$1:$S$65536,0)),VLOOKUP($D21,'[1]Scheduling Worksheet'!$S$1:$X$65536,6,FALSE),"")</f>
        <v>Vg-EM</v>
      </c>
      <c r="AC21" s="68" t="str">
        <f>IF(ISNUMBER(MATCH($D21,'[1]Scheduling Worksheet'!$T$1:$T$65536,0)),VLOOKUP($D21,'[1]Scheduling Worksheet'!$T$1:$X$65536,5,FALSE),"")</f>
        <v/>
      </c>
      <c r="AD21" s="30"/>
      <c r="AE21" s="6">
        <f t="shared" ref="AE21:AE26" si="9">COUNTIF($E21:$AC21,"*-EM*")+COUNTIF($E21:$AC21,"*-CUP*")</f>
        <v>5</v>
      </c>
      <c r="AF21" s="6">
        <f t="shared" ref="AF21:AF26" si="10">COUNTIF($E21:$AC21,"*-EM*")+COUNTIF($E21:$AC21,"*-CUP*")+COUNTIF($E21:$AC21,"*-Lector*")</f>
        <v>8</v>
      </c>
      <c r="AG21" s="35">
        <f t="shared" ref="AG21:AG26" si="11">COUNTIF($E21:$AC21,"*-Lector")</f>
        <v>3</v>
      </c>
      <c r="AH21" s="25" t="str">
        <f>VLOOKUP($D21,[2]EM!$D$1:$O$65540,5,FALSE)</f>
        <v>LEC</v>
      </c>
      <c r="AI21" s="25" t="str">
        <f>_xlfn.XLOOKUP(D21,[2]EM!$D:$D,[2]EM!$AK:$AK,"")</f>
        <v>Vg and 1-Schedule for both Masses.</v>
      </c>
      <c r="AJ21" s="25" t="str">
        <f>_xlfn.XLOOKUP(D21,[2]EM!$D:$D,[2]EM!$AN:$AN,"")</f>
        <v>old: j_m_leon_s@hotmail.com, jmleon@prodigy.net.mx</v>
      </c>
      <c r="AK21" s="4" t="str">
        <f>VLOOKUP($D21,[2]EM!$D$1:$O$65540,12,FALSE)</f>
        <v>jmleons52@gmail.com</v>
      </c>
      <c r="AL21" s="3" t="s">
        <v>222</v>
      </c>
      <c r="AM21" s="3" t="str">
        <f>_xlfn.XLOOKUP(D21,'[2]EIM check'!$A:$A,'[2]EIM check'!$C:$C,"no info")</f>
        <v>Expires 2027/01</v>
      </c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DU21" s="10"/>
    </row>
    <row r="22" spans="1:125" s="5" customFormat="1" ht="20.25" customHeight="1" x14ac:dyDescent="0.2">
      <c r="A22" s="41" t="str">
        <f>_xlfn.XLOOKUP(D22,[2]EM!$D:$D,[2]EM!$H:$H,"")</f>
        <v>LEC, Cantor</v>
      </c>
      <c r="B22" s="89" t="str">
        <f>VLOOKUP($D22,[2]EM!$D$1:$P$65540,13,FALSE)</f>
        <v>512-445-4485</v>
      </c>
      <c r="C22" s="54" t="str">
        <f>_xlfn.XLOOKUP(D22&amp;"*",[2]EM!$D:$D,[2]EM!$E:$E,"",2)</f>
        <v>7:30, Vg</v>
      </c>
      <c r="D22" s="187" t="s">
        <v>1</v>
      </c>
      <c r="E22" s="65" t="str">
        <f>IF(ISNUMBER(MATCH($D22,'[1]Scheduling Worksheet'!$B$1:$B$65536,0)),VLOOKUP($D22,'[1]Scheduling Worksheet'!$B$1:$W$65536,22,FALSE),"")</f>
        <v/>
      </c>
      <c r="F22" s="67" t="str">
        <f>IF(ISNUMBER(MATCH($D22,'[1]Scheduling Worksheet'!$C$1:$C$65536,0)),VLOOKUP($D22,'[1]Scheduling Worksheet'!$C$1:$X$65536,21,FALSE),"")</f>
        <v>7:30-EM</v>
      </c>
      <c r="G22" s="67" t="str">
        <f>IF(ISNUMBER(MATCH($D22,'[1]Scheduling Worksheet'!$D$1:$D$65536,0)),VLOOKUP($D22,'[1]Scheduling Worksheet'!$D$1:$X$65536,20,FALSE),"")</f>
        <v/>
      </c>
      <c r="H22" s="67" t="str">
        <f>IF(ISNUMBER(MATCH($D22,'[1]Scheduling Worksheet'!$E$1:$E$65536,0)),VLOOKUP($D22,'[1]Scheduling Worksheet'!$E$1:$X$65536,19,FALSE),"")</f>
        <v>7:30-EM</v>
      </c>
      <c r="I22" s="67" t="str">
        <f>IF(ISNUMBER(MATCH($D22,'[1]Scheduling Worksheet'!$F$1:$F$65536,0)),VLOOKUP($D22,'[1]Scheduling Worksheet'!$F$1:$X$65536,19,FALSE),"")</f>
        <v/>
      </c>
      <c r="J22" s="67" t="str">
        <f>IF(ISNUMBER(MATCH($D22,'[1]Scheduling Worksheet'!$G$1:$G$65536,0)),VLOOKUP($D22,'[1]Scheduling Worksheet'!$G$1:$X$65536,17,FALSE),"")</f>
        <v>7:30-Lector</v>
      </c>
      <c r="K22" s="67" t="str">
        <f>IF(ISNUMBER(MATCH($D22,'[1]Scheduling Worksheet'!$H$1:$H$65536,0)),VLOOKUP($D22,'[1]Scheduling Worksheet'!$H$1:$X$65536,16,FALSE),"")</f>
        <v/>
      </c>
      <c r="L22" s="67" t="str">
        <f>IF(ISNUMBER(MATCH($D22,'[1]Scheduling Worksheet'!$I$1:$I$65536,0)),VLOOKUP($D22,'[1]Scheduling Worksheet'!$I$1:$X$65536,15,FALSE),"")</f>
        <v>7:30-EM</v>
      </c>
      <c r="M22" s="67" t="str">
        <f>IF(ISNUMBER(MATCH($D22,'[1]Scheduling Worksheet'!$J$1:$J$65536,0)),VLOOKUP($D22,'[1]Scheduling Worksheet'!$J$1:$X$65536,14,FALSE),"")</f>
        <v/>
      </c>
      <c r="N22" s="68" t="str">
        <f>IF(ISNUMBER(MATCH($D22,'[1]Scheduling Worksheet'!$K$1:$K$65536,0)),VLOOKUP($D22,'[1]Scheduling Worksheet'!$K$1:$X$65536,13,FALSE),"")</f>
        <v>7:30-EM</v>
      </c>
      <c r="O22" s="36"/>
      <c r="P22"/>
      <c r="Q22"/>
      <c r="R22" s="52" t="str">
        <f t="shared" si="8"/>
        <v>512-445-4485</v>
      </c>
      <c r="S22" s="54" t="str">
        <f t="shared" si="8"/>
        <v>7:30, Vg</v>
      </c>
      <c r="T22" s="53" t="str">
        <f t="shared" si="8"/>
        <v>Hymel, Kathy</v>
      </c>
      <c r="U22" s="67" t="str">
        <f>IF(ISNUMBER(MATCH($D22,'[1]Scheduling Worksheet'!L$1:L$65536,0)),VLOOKUP($D22,'[1]Scheduling Worksheet'!$L$1:$X$65536,13,FALSE),"")</f>
        <v/>
      </c>
      <c r="V22" s="67" t="str">
        <f>IF(ISNUMBER(MATCH($D22,'[1]Scheduling Worksheet'!$M$1:$M$65536,0)),VLOOKUP($D22,'[1]Scheduling Worksheet'!$M$1:$X$65536,12,FALSE),"")</f>
        <v>7:30-EM</v>
      </c>
      <c r="W22" s="67" t="str">
        <f>IF(ISNUMBER(MATCH($D22,'[1]Scheduling Worksheet'!$N$1:$N$65536,0)),VLOOKUP($D22,'[1]Scheduling Worksheet'!$N$1:$X$65536,11,FALSE),"")</f>
        <v/>
      </c>
      <c r="X22" s="67" t="str">
        <f>IF(ISNUMBER(MATCH($D22,'[1]Scheduling Worksheet'!$O$1:$O$65536,0)),VLOOKUP($D22,'[1]Scheduling Worksheet'!$O$1:$X$65536,10,FALSE),"")</f>
        <v/>
      </c>
      <c r="Y22" s="67" t="str">
        <f>IF(ISNUMBER(MATCH($D22,'[1]Scheduling Worksheet'!$P$1:$P$65536,0)),VLOOKUP($D22,'[1]Scheduling Worksheet'!$P$1:$X$65536,9,FALSE),"")</f>
        <v/>
      </c>
      <c r="Z22" s="67" t="str">
        <f>IF(ISNUMBER(MATCH($D22,'[1]Scheduling Worksheet'!$Q$1:$Q$65536,0)),VLOOKUP($D22,'[1]Scheduling Worksheet'!$Q$1:$X$65536,8,FALSE),"")</f>
        <v>7:30-Lector</v>
      </c>
      <c r="AA22" s="67" t="str">
        <f>IF(ISNUMBER(MATCH($D22,'[1]Scheduling Worksheet'!$R$1:$R$65536,0)),VLOOKUP($D22,'[1]Scheduling Worksheet'!$R$1:$X$65536,7,FALSE),"")</f>
        <v/>
      </c>
      <c r="AB22" s="68" t="str">
        <f>IF(ISNUMBER(MATCH($D22,'[1]Scheduling Worksheet'!$S$1:$S$65536,0)),VLOOKUP($D22,'[1]Scheduling Worksheet'!$S$1:$X$65536,6,FALSE),"")</f>
        <v>7:30-EM</v>
      </c>
      <c r="AC22" s="68" t="str">
        <f>IF(ISNUMBER(MATCH($D22,'[1]Scheduling Worksheet'!$T$1:$T$65536,0)),VLOOKUP($D22,'[1]Scheduling Worksheet'!$T$1:$X$65536,5,FALSE),"")</f>
        <v/>
      </c>
      <c r="AD22" s="30"/>
      <c r="AE22" s="6">
        <f t="shared" si="9"/>
        <v>6</v>
      </c>
      <c r="AF22" s="6">
        <f t="shared" si="10"/>
        <v>8</v>
      </c>
      <c r="AG22" s="35">
        <f t="shared" si="11"/>
        <v>2</v>
      </c>
      <c r="AH22" s="25" t="str">
        <f>VLOOKUP($D22,[2]EM!$D$1:$O$65540,5,FALSE)</f>
        <v>LEC, Cantor</v>
      </c>
      <c r="AI22" s="25" t="str">
        <f>_xlfn.XLOOKUP(D22,[2]EM!$D:$D,[2]EM!$AK:$AK,"")</f>
        <v>Not 9:30</v>
      </c>
      <c r="AJ22" s="25">
        <f>_xlfn.XLOOKUP(D22,[2]EM!$D:$D,[2]EM!$AN:$AN,"")</f>
        <v>0</v>
      </c>
      <c r="AK22" s="4" t="str">
        <f>VLOOKUP($D22,[2]EM!$D$1:$O$65540,12,FALSE)</f>
        <v>khymel8994@aol.com</v>
      </c>
      <c r="AL22" s="3" t="s">
        <v>210</v>
      </c>
      <c r="AM22" s="3" t="str">
        <f>_xlfn.XLOOKUP(D22,'[2]EIM check'!$A:$A,'[2]EIM check'!$C:$C,"no info")</f>
        <v>Expires 2026/07</v>
      </c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</row>
    <row r="23" spans="1:125" s="11" customFormat="1" ht="20.25" customHeight="1" x14ac:dyDescent="0.2">
      <c r="A23" s="41">
        <f>_xlfn.XLOOKUP(D23,[2]EM!$D:$D,[2]EM!$H:$H,"")</f>
        <v>0</v>
      </c>
      <c r="B23" s="89" t="str">
        <f>VLOOKUP($D23,[2]EM!$D$1:$P$65540,13,FALSE)</f>
        <v>214-542-0308</v>
      </c>
      <c r="C23" s="54" t="str">
        <f>_xlfn.XLOOKUP(D23&amp;"*",[2]EM!$D:$D,[2]EM!$E:$E,"",2)</f>
        <v>9:30, any</v>
      </c>
      <c r="D23" s="188" t="s">
        <v>151</v>
      </c>
      <c r="E23" s="65" t="str">
        <f>IF(ISNUMBER(MATCH($D23,'[1]Scheduling Worksheet'!$B$1:$B$65536,0)),VLOOKUP($D23,'[1]Scheduling Worksheet'!$B$1:$W$65536,22,FALSE),"")</f>
        <v/>
      </c>
      <c r="F23" s="67" t="str">
        <f>IF(ISNUMBER(MATCH($D23,'[1]Scheduling Worksheet'!$C$1:$C$65536,0)),VLOOKUP($D23,'[1]Scheduling Worksheet'!$C$1:$X$65536,21,FALSE),"")</f>
        <v>11:15-EM</v>
      </c>
      <c r="G23" s="67" t="str">
        <f>IF(ISNUMBER(MATCH($D23,'[1]Scheduling Worksheet'!$D$1:$D$65536,0)),VLOOKUP($D23,'[1]Scheduling Worksheet'!$D$1:$X$65536,20,FALSE),"")</f>
        <v/>
      </c>
      <c r="H23" s="67" t="str">
        <f>IF(ISNUMBER(MATCH($D23,'[1]Scheduling Worksheet'!$E$1:$E$65536,0)),VLOOKUP($D23,'[1]Scheduling Worksheet'!$E$1:$X$65536,19,FALSE),"")</f>
        <v>Vg-EM</v>
      </c>
      <c r="I23" s="66" t="str">
        <f>IF(ISNUMBER(MATCH($D23,'[1]Scheduling Worksheet'!$F$1:$F$65536,0)),VLOOKUP($D23,'[1]Scheduling Worksheet'!$F$1:$X$65536,19,FALSE),"")</f>
        <v/>
      </c>
      <c r="J23" s="67" t="str">
        <f>IF(ISNUMBER(MATCH($D23,'[1]Scheduling Worksheet'!$G$1:$G$65536,0)),VLOOKUP($D23,'[1]Scheduling Worksheet'!$G$1:$X$65536,17,FALSE),"")</f>
        <v>9:30-EM</v>
      </c>
      <c r="K23" s="67" t="str">
        <f>IF(ISNUMBER(MATCH($D23,'[1]Scheduling Worksheet'!$H$1:$H$65536,0)),VLOOKUP($D23,'[1]Scheduling Worksheet'!$H$1:$X$65536,16,FALSE),"")</f>
        <v/>
      </c>
      <c r="L23" s="67" t="str">
        <f>IF(ISNUMBER(MATCH($D23,'[1]Scheduling Worksheet'!$I$1:$I$65536,0)),VLOOKUP($D23,'[1]Scheduling Worksheet'!$I$1:$X$65536,15,FALSE),"")</f>
        <v>11:15-EM</v>
      </c>
      <c r="M23" s="67" t="str">
        <f>IF(ISNUMBER(MATCH($D23,'[1]Scheduling Worksheet'!$J$1:$J$65536,0)),VLOOKUP($D23,'[1]Scheduling Worksheet'!$J$1:$X$65536,14,FALSE),"")</f>
        <v/>
      </c>
      <c r="N23" s="69" t="str">
        <f>IF(ISNUMBER(MATCH($D23,'[1]Scheduling Worksheet'!$K$1:$K$65536,0)),VLOOKUP($D23,'[1]Scheduling Worksheet'!$K$1:$X$65536,13,FALSE),"")</f>
        <v>11:15-EM</v>
      </c>
      <c r="O23" s="36"/>
      <c r="P23"/>
      <c r="Q23"/>
      <c r="R23" s="52" t="str">
        <f t="shared" si="8"/>
        <v>214-542-0308</v>
      </c>
      <c r="S23" s="54" t="str">
        <f t="shared" si="8"/>
        <v>9:30, any</v>
      </c>
      <c r="T23" s="53" t="str">
        <f t="shared" si="8"/>
        <v>Hafemeister, Linda*</v>
      </c>
      <c r="U23" s="67" t="str">
        <f>IF(ISNUMBER(MATCH($D23,'[1]Scheduling Worksheet'!L$1:L$65536,0)),VLOOKUP($D23,'[1]Scheduling Worksheet'!$L$1:$X$65536,13,FALSE),"")</f>
        <v/>
      </c>
      <c r="V23" s="67" t="str">
        <f>IF(ISNUMBER(MATCH($D23,'[1]Scheduling Worksheet'!$M$1:$M$65536,0)),VLOOKUP($D23,'[1]Scheduling Worksheet'!$M$1:$X$65536,12,FALSE),"")</f>
        <v>Vg-EM</v>
      </c>
      <c r="W23" s="67" t="str">
        <f>IF(ISNUMBER(MATCH($D23,'[1]Scheduling Worksheet'!$N$1:$N$65536,0)),VLOOKUP($D23,'[1]Scheduling Worksheet'!$N$1:$X$65536,11,FALSE),"")</f>
        <v/>
      </c>
      <c r="X23" s="67" t="str">
        <f>IF(ISNUMBER(MATCH($D23,'[1]Scheduling Worksheet'!$O$1:$O$65536,0)),VLOOKUP($D23,'[1]Scheduling Worksheet'!$O$1:$X$65536,10,FALSE),"")</f>
        <v/>
      </c>
      <c r="Y23" s="67" t="str">
        <f>IF(ISNUMBER(MATCH($D23,'[1]Scheduling Worksheet'!$P$1:$P$65536,0)),VLOOKUP($D23,'[1]Scheduling Worksheet'!$P$1:$X$65536,9,FALSE),"")</f>
        <v>9:30-EM</v>
      </c>
      <c r="Z23" s="67" t="str">
        <f>IF(ISNUMBER(MATCH($D23,'[1]Scheduling Worksheet'!$Q$1:$Q$65536,0)),VLOOKUP($D23,'[1]Scheduling Worksheet'!$Q$1:$X$65536,8,FALSE),"")</f>
        <v/>
      </c>
      <c r="AA23" s="67" t="str">
        <f>IF(ISNUMBER(MATCH($D23,'[1]Scheduling Worksheet'!$R$1:$R$65536,0)),VLOOKUP($D23,'[1]Scheduling Worksheet'!$R$1:$X$65536,7,FALSE),"")</f>
        <v>11:15-EM</v>
      </c>
      <c r="AB23" s="68" t="str">
        <f>IF(ISNUMBER(MATCH($D23,'[1]Scheduling Worksheet'!$S$1:$S$65536,0)),VLOOKUP($D23,'[1]Scheduling Worksheet'!$S$1:$X$65536,6,FALSE),"")</f>
        <v/>
      </c>
      <c r="AC23" s="68" t="str">
        <f>IF(ISNUMBER(MATCH($D23,'[1]Scheduling Worksheet'!$T$1:$T$65536,0)),VLOOKUP($D23,'[1]Scheduling Worksheet'!$T$1:$X$65536,5,FALSE),"")</f>
        <v>9:30-EM</v>
      </c>
      <c r="AD23" s="30"/>
      <c r="AE23" s="6">
        <f t="shared" si="9"/>
        <v>9</v>
      </c>
      <c r="AF23" s="6">
        <f t="shared" si="10"/>
        <v>9</v>
      </c>
      <c r="AG23" s="35">
        <f t="shared" si="11"/>
        <v>0</v>
      </c>
      <c r="AH23" s="25">
        <f>VLOOKUP($D23,[2]EM!$D$1:$O$65540,5,FALSE)</f>
        <v>0</v>
      </c>
      <c r="AI23" s="25">
        <f>_xlfn.XLOOKUP(D23,[2]EM!$D:$D,[2]EM!$AK:$AK,"")</f>
        <v>0</v>
      </c>
      <c r="AJ23" s="25">
        <f>_xlfn.XLOOKUP(D23,[2]EM!$D:$D,[2]EM!$AN:$AN,"")</f>
        <v>0</v>
      </c>
      <c r="AK23" s="4" t="str">
        <f>VLOOKUP($D23,[2]EM!$D$1:$O$65540,12,FALSE)</f>
        <v>lindahafe@gmail.com</v>
      </c>
      <c r="AL23" s="3" t="s">
        <v>263</v>
      </c>
      <c r="AM23" s="3" t="str">
        <f>_xlfn.XLOOKUP(D23,'[2]EIM check'!$A:$A,'[2]EIM check'!$C:$C,"no info")</f>
        <v>no info</v>
      </c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DU23" s="10"/>
    </row>
    <row r="24" spans="1:125" s="11" customFormat="1" ht="20.25" customHeight="1" x14ac:dyDescent="0.2">
      <c r="A24" s="41">
        <f>_xlfn.XLOOKUP(D24,[2]EM!$D:$D,[2]EM!$H:$H,"")</f>
        <v>0</v>
      </c>
      <c r="B24" s="89" t="str">
        <f>VLOOKUP($D24,[2]EM!$D$1:$P$65540,13,FALSE)</f>
        <v>737-270-3403</v>
      </c>
      <c r="C24" s="54" t="str">
        <f>_xlfn.XLOOKUP(D24&amp;"*",[2]EM!$D:$D,[2]EM!$E:$E,"",2)</f>
        <v>9:30, 11:15, any</v>
      </c>
      <c r="D24" s="188" t="s">
        <v>155</v>
      </c>
      <c r="E24" s="65" t="str">
        <f>IF(ISNUMBER(MATCH($D24,'[1]Scheduling Worksheet'!$B$1:$B$65536,0)),VLOOKUP($D24,'[1]Scheduling Worksheet'!$B$1:$W$65536,22,FALSE),"")</f>
        <v/>
      </c>
      <c r="F24" s="67" t="str">
        <f>IF(ISNUMBER(MATCH($D24,'[1]Scheduling Worksheet'!$C$1:$C$65536,0)),VLOOKUP($D24,'[1]Scheduling Worksheet'!$C$1:$X$65536,21,FALSE),"")</f>
        <v>9:30-EM</v>
      </c>
      <c r="G24" s="67" t="str">
        <f>IF(ISNUMBER(MATCH($D24,'[1]Scheduling Worksheet'!$D$1:$D$65536,0)),VLOOKUP($D24,'[1]Scheduling Worksheet'!$D$1:$X$65536,20,FALSE),"")</f>
        <v/>
      </c>
      <c r="H24" s="67" t="str">
        <f>IF(ISNUMBER(MATCH($D24,'[1]Scheduling Worksheet'!$E$1:$E$65536,0)),VLOOKUP($D24,'[1]Scheduling Worksheet'!$E$1:$X$65536,19,FALSE),"")</f>
        <v>9:30-EM</v>
      </c>
      <c r="I24" s="67" t="str">
        <f>IF(ISNUMBER(MATCH($D24,'[1]Scheduling Worksheet'!$F$1:$F$65536,0)),VLOOKUP($D24,'[1]Scheduling Worksheet'!$F$1:$X$65536,19,FALSE),"")</f>
        <v/>
      </c>
      <c r="J24" s="66" t="str">
        <f>IF(ISNUMBER(MATCH($D24,'[1]Scheduling Worksheet'!$G$1:$G$65536,0)),VLOOKUP($D24,'[1]Scheduling Worksheet'!$G$1:$X$65536,17,FALSE),"")</f>
        <v/>
      </c>
      <c r="K24" s="66" t="str">
        <f>IF(ISNUMBER(MATCH($D24,'[1]Scheduling Worksheet'!$H$1:$H$65536,0)),VLOOKUP($D24,'[1]Scheduling Worksheet'!$H$1:$X$65536,16,FALSE),"")</f>
        <v/>
      </c>
      <c r="L24" s="66" t="str">
        <f>IF(ISNUMBER(MATCH($D24,'[1]Scheduling Worksheet'!$I$1:$I$65536,0)),VLOOKUP($D24,'[1]Scheduling Worksheet'!$I$1:$X$65536,15,FALSE),"")</f>
        <v/>
      </c>
      <c r="M24" s="67" t="str">
        <f>IF(ISNUMBER(MATCH($D24,'[1]Scheduling Worksheet'!$J$1:$J$65536,0)),VLOOKUP($D24,'[1]Scheduling Worksheet'!$J$1:$X$65536,14,FALSE),"")</f>
        <v>9:30-EM</v>
      </c>
      <c r="N24" s="69" t="str">
        <f>IF(ISNUMBER(MATCH($D24,'[1]Scheduling Worksheet'!$K$1:$K$65536,0)),VLOOKUP($D24,'[1]Scheduling Worksheet'!$K$1:$X$65536,13,FALSE),"")</f>
        <v/>
      </c>
      <c r="O24" s="36"/>
      <c r="P24"/>
      <c r="Q24"/>
      <c r="R24" s="52" t="str">
        <f t="shared" si="8"/>
        <v>737-270-3403</v>
      </c>
      <c r="S24" s="54" t="str">
        <f t="shared" si="8"/>
        <v>9:30, 11:15, any</v>
      </c>
      <c r="T24" s="53" t="str">
        <f t="shared" si="8"/>
        <v>Johns, Kevin*</v>
      </c>
      <c r="U24" s="67" t="str">
        <f>IF(ISNUMBER(MATCH($D24,'[1]Scheduling Worksheet'!L$1:L$65536,0)),VLOOKUP($D24,'[1]Scheduling Worksheet'!$L$1:$X$65536,13,FALSE),"")</f>
        <v/>
      </c>
      <c r="V24" s="67" t="str">
        <f>IF(ISNUMBER(MATCH($D24,'[1]Scheduling Worksheet'!$M$1:$M$65536,0)),VLOOKUP($D24,'[1]Scheduling Worksheet'!$M$1:$X$65536,12,FALSE),"")</f>
        <v>9:30-EM</v>
      </c>
      <c r="W24" s="67" t="str">
        <f>IF(ISNUMBER(MATCH($D24,'[1]Scheduling Worksheet'!$N$1:$N$65536,0)),VLOOKUP($D24,'[1]Scheduling Worksheet'!$N$1:$X$65536,11,FALSE),"")</f>
        <v/>
      </c>
      <c r="X24" s="67" t="str">
        <f>IF(ISNUMBER(MATCH($D24,'[1]Scheduling Worksheet'!$O$1:$O$65536,0)),VLOOKUP($D24,'[1]Scheduling Worksheet'!$O$1:$X$65536,10,FALSE),"")</f>
        <v/>
      </c>
      <c r="Y24" s="67" t="str">
        <f>IF(ISNUMBER(MATCH($D24,'[1]Scheduling Worksheet'!$P$1:$P$65536,0)),VLOOKUP($D24,'[1]Scheduling Worksheet'!$P$1:$X$65536,9,FALSE),"")</f>
        <v>9:30-EM</v>
      </c>
      <c r="Z24" s="67" t="str">
        <f>IF(ISNUMBER(MATCH($D24,'[1]Scheduling Worksheet'!$Q$1:$Q$65536,0)),VLOOKUP($D24,'[1]Scheduling Worksheet'!$Q$1:$X$65536,8,FALSE),"")</f>
        <v/>
      </c>
      <c r="AA24" s="67" t="str">
        <f>IF(ISNUMBER(MATCH($D24,'[1]Scheduling Worksheet'!$R$1:$R$65536,0)),VLOOKUP($D24,'[1]Scheduling Worksheet'!$R$1:$X$65536,7,FALSE),"")</f>
        <v>9:30-EM</v>
      </c>
      <c r="AB24" s="68" t="str">
        <f>IF(ISNUMBER(MATCH($D24,'[1]Scheduling Worksheet'!$S$1:$S$65536,0)),VLOOKUP($D24,'[1]Scheduling Worksheet'!$S$1:$X$65536,6,FALSE),"")</f>
        <v/>
      </c>
      <c r="AC24" s="68" t="str">
        <f>IF(ISNUMBER(MATCH($D24,'[1]Scheduling Worksheet'!$T$1:$T$65536,0)),VLOOKUP($D24,'[1]Scheduling Worksheet'!$T$1:$X$65536,5,FALSE),"")</f>
        <v>9:30-EM</v>
      </c>
      <c r="AD24" s="30"/>
      <c r="AE24" s="6">
        <f t="shared" si="9"/>
        <v>7</v>
      </c>
      <c r="AF24" s="6">
        <f t="shared" si="10"/>
        <v>7</v>
      </c>
      <c r="AG24" s="35">
        <f t="shared" si="11"/>
        <v>0</v>
      </c>
      <c r="AH24" s="25">
        <f>VLOOKUP($D24,[2]EM!$D$1:$O$65540,5,FALSE)</f>
        <v>0</v>
      </c>
      <c r="AI24" s="25" t="str">
        <f>_xlfn.XLOOKUP(D24,[2]EM!$D:$D,[2]EM!$AK:$AK,"")</f>
        <v>Schedule separate from wife, Mariana</v>
      </c>
      <c r="AJ24" s="25">
        <f>_xlfn.XLOOKUP(D24,[2]EM!$D:$D,[2]EM!$AN:$AN,"")</f>
        <v>0</v>
      </c>
      <c r="AK24" s="4" t="str">
        <f>VLOOKUP($D24,[2]EM!$D$1:$O$65540,12,FALSE)</f>
        <v>kevinpjohns@gmail.com</v>
      </c>
      <c r="AL24" s="3" t="s">
        <v>264</v>
      </c>
      <c r="AM24" s="3" t="str">
        <f>_xlfn.XLOOKUP(D24,'[2]EIM check'!$A:$A,'[2]EIM check'!$C:$C,"no info")</f>
        <v>no info</v>
      </c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DU24" s="10"/>
    </row>
    <row r="25" spans="1:125" s="11" customFormat="1" ht="20.25" customHeight="1" x14ac:dyDescent="0.2">
      <c r="A25" s="41">
        <f>_xlfn.XLOOKUP(D25,[2]EM!$D:$D,[2]EM!$H:$H,"")</f>
        <v>0</v>
      </c>
      <c r="B25" s="89" t="str">
        <f>VLOOKUP($D25,[2]EM!$D$1:$P$65540,13,FALSE)</f>
        <v>737-262-0997</v>
      </c>
      <c r="C25" s="54" t="str">
        <f>_xlfn.XLOOKUP(D25&amp;"*",[2]EM!$D:$D,[2]EM!$E:$E,"",2)</f>
        <v>9:30, 11:15, any</v>
      </c>
      <c r="D25" s="188" t="s">
        <v>148</v>
      </c>
      <c r="E25" s="65" t="str">
        <f>IF(ISNUMBER(MATCH($D25,'[1]Scheduling Worksheet'!$B$1:$B$65536,0)),VLOOKUP($D25,'[1]Scheduling Worksheet'!$B$1:$W$65536,22,FALSE),"")</f>
        <v/>
      </c>
      <c r="F25" s="67" t="str">
        <f>IF(ISNUMBER(MATCH($D25,'[1]Scheduling Worksheet'!$C$1:$C$65536,0)),VLOOKUP($D25,'[1]Scheduling Worksheet'!$C$1:$X$65536,21,FALSE),"")</f>
        <v/>
      </c>
      <c r="G25" s="67" t="str">
        <f>IF(ISNUMBER(MATCH($D25,'[1]Scheduling Worksheet'!$D$1:$D$65536,0)),VLOOKUP($D25,'[1]Scheduling Worksheet'!$D$1:$X$65536,20,FALSE),"")</f>
        <v>9:30-EM</v>
      </c>
      <c r="H25" s="67" t="str">
        <f>IF(ISNUMBER(MATCH($D25,'[1]Scheduling Worksheet'!$E$1:$E$65536,0)),VLOOKUP($D25,'[1]Scheduling Worksheet'!$E$1:$X$65536,19,FALSE),"")</f>
        <v/>
      </c>
      <c r="I25" s="67" t="str">
        <f>IF(ISNUMBER(MATCH($D25,'[1]Scheduling Worksheet'!$F$1:$F$65536,0)),VLOOKUP($D25,'[1]Scheduling Worksheet'!$F$1:$X$65536,19,FALSE),"")</f>
        <v>9:30-EM</v>
      </c>
      <c r="J25" s="66" t="str">
        <f>IF(ISNUMBER(MATCH($D25,'[1]Scheduling Worksheet'!$G$1:$G$65536,0)),VLOOKUP($D25,'[1]Scheduling Worksheet'!$G$1:$X$65536,17,FALSE),"")</f>
        <v/>
      </c>
      <c r="K25" s="66" t="str">
        <f>IF(ISNUMBER(MATCH($D25,'[1]Scheduling Worksheet'!$H$1:$H$65536,0)),VLOOKUP($D25,'[1]Scheduling Worksheet'!$H$1:$X$65536,16,FALSE),"")</f>
        <v/>
      </c>
      <c r="L25" s="66" t="str">
        <f>IF(ISNUMBER(MATCH($D25,'[1]Scheduling Worksheet'!$I$1:$I$65536,0)),VLOOKUP($D25,'[1]Scheduling Worksheet'!$I$1:$X$65536,15,FALSE),"")</f>
        <v/>
      </c>
      <c r="M25" s="67" t="str">
        <f>IF(ISNUMBER(MATCH($D25,'[1]Scheduling Worksheet'!$J$1:$J$65536,0)),VLOOKUP($D25,'[1]Scheduling Worksheet'!$J$1:$X$65536,14,FALSE),"")</f>
        <v/>
      </c>
      <c r="N25" s="69" t="str">
        <f>IF(ISNUMBER(MATCH($D25,'[1]Scheduling Worksheet'!$K$1:$K$65536,0)),VLOOKUP($D25,'[1]Scheduling Worksheet'!$K$1:$X$65536,13,FALSE),"")</f>
        <v>9:30-EM</v>
      </c>
      <c r="O25" s="36"/>
      <c r="P25"/>
      <c r="Q25"/>
      <c r="R25" s="52" t="str">
        <f t="shared" si="8"/>
        <v>737-262-0997</v>
      </c>
      <c r="S25" s="54" t="str">
        <f t="shared" si="8"/>
        <v>9:30, 11:15, any</v>
      </c>
      <c r="T25" s="53" t="str">
        <f t="shared" si="8"/>
        <v>Johns, Mariana*</v>
      </c>
      <c r="U25" s="67" t="str">
        <f>IF(ISNUMBER(MATCH($D25,'[1]Scheduling Worksheet'!L$1:L$65536,0)),VLOOKUP($D25,'[1]Scheduling Worksheet'!$L$1:$X$65536,13,FALSE),"")</f>
        <v/>
      </c>
      <c r="V25" s="67" t="str">
        <f>IF(ISNUMBER(MATCH($D25,'[1]Scheduling Worksheet'!$M$1:$M$65536,0)),VLOOKUP($D25,'[1]Scheduling Worksheet'!$M$1:$X$65536,12,FALSE),"")</f>
        <v/>
      </c>
      <c r="W25" s="67" t="str">
        <f>IF(ISNUMBER(MATCH($D25,'[1]Scheduling Worksheet'!$N$1:$N$65536,0)),VLOOKUP($D25,'[1]Scheduling Worksheet'!$N$1:$X$65536,11,FALSE),"")</f>
        <v>9:30-EM</v>
      </c>
      <c r="X25" s="67" t="str">
        <f>IF(ISNUMBER(MATCH($D25,'[1]Scheduling Worksheet'!$O$1:$O$65536,0)),VLOOKUP($D25,'[1]Scheduling Worksheet'!$O$1:$X$65536,10,FALSE),"")</f>
        <v/>
      </c>
      <c r="Y25" s="67" t="str">
        <f>IF(ISNUMBER(MATCH($D25,'[1]Scheduling Worksheet'!$P$1:$P$65536,0)),VLOOKUP($D25,'[1]Scheduling Worksheet'!$P$1:$X$65536,9,FALSE),"")</f>
        <v/>
      </c>
      <c r="Z25" s="67" t="str">
        <f>IF(ISNUMBER(MATCH($D25,'[1]Scheduling Worksheet'!$Q$1:$Q$65536,0)),VLOOKUP($D25,'[1]Scheduling Worksheet'!$Q$1:$X$65536,8,FALSE),"")</f>
        <v>9:30-EM</v>
      </c>
      <c r="AA25" s="67" t="str">
        <f>IF(ISNUMBER(MATCH($D25,'[1]Scheduling Worksheet'!$R$1:$R$65536,0)),VLOOKUP($D25,'[1]Scheduling Worksheet'!$R$1:$X$65536,7,FALSE),"")</f>
        <v/>
      </c>
      <c r="AB25" s="68" t="str">
        <f>IF(ISNUMBER(MATCH($D25,'[1]Scheduling Worksheet'!$S$1:$S$65536,0)),VLOOKUP($D25,'[1]Scheduling Worksheet'!$S$1:$X$65536,6,FALSE),"")</f>
        <v>9:30-EM</v>
      </c>
      <c r="AC25" s="68" t="str">
        <f>IF(ISNUMBER(MATCH($D25,'[1]Scheduling Worksheet'!$T$1:$T$65536,0)),VLOOKUP($D25,'[1]Scheduling Worksheet'!$T$1:$X$65536,5,FALSE),"")</f>
        <v/>
      </c>
      <c r="AD25" s="30"/>
      <c r="AE25" s="6">
        <f t="shared" si="9"/>
        <v>6</v>
      </c>
      <c r="AF25" s="6">
        <f t="shared" si="10"/>
        <v>6</v>
      </c>
      <c r="AG25" s="35">
        <f t="shared" si="11"/>
        <v>0</v>
      </c>
      <c r="AH25" s="25">
        <f>VLOOKUP($D25,[2]EM!$D$1:$O$65540,5,FALSE)</f>
        <v>0</v>
      </c>
      <c r="AI25" s="25" t="str">
        <f>_xlfn.XLOOKUP(D25,[2]EM!$D:$D,[2]EM!$AK:$AK,"")</f>
        <v>Schedule separate from husband, Kevin</v>
      </c>
      <c r="AJ25" s="25">
        <f>_xlfn.XLOOKUP(D25,[2]EM!$D:$D,[2]EM!$AN:$AN,"")</f>
        <v>0</v>
      </c>
      <c r="AK25" s="4" t="str">
        <f>VLOOKUP($D25,[2]EM!$D$1:$O$65540,12,FALSE)</f>
        <v>maarys@icloud.com</v>
      </c>
      <c r="AL25" s="3" t="s">
        <v>265</v>
      </c>
      <c r="AM25" s="3" t="str">
        <f>_xlfn.XLOOKUP(D25,'[2]EIM check'!$A:$A,'[2]EIM check'!$C:$C,"no info")</f>
        <v>no info</v>
      </c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DU25" s="10"/>
    </row>
    <row r="26" spans="1:125" s="5" customFormat="1" ht="20.25" customHeight="1" x14ac:dyDescent="0.2">
      <c r="A26" s="41" t="str">
        <f>_xlfn.XLOOKUP(D26,[2]EM!$D:$D,[2]EM!$H:$H,"")</f>
        <v>LEC</v>
      </c>
      <c r="B26" s="89" t="str">
        <f>VLOOKUP($D26,[2]EM!$D$1:$P$65540,13,FALSE)</f>
        <v>512-394-5268
512-983-7576</v>
      </c>
      <c r="C26" s="54" t="str">
        <f>_xlfn.XLOOKUP(D26&amp;"*",[2]EM!$D:$D,[2]EM!$E:$E,"",2)</f>
        <v>11:15, 5, Vg, 9:30, 1</v>
      </c>
      <c r="D26" s="187" t="s">
        <v>71</v>
      </c>
      <c r="E26" s="65" t="str">
        <f>IF(ISNUMBER(MATCH($D26,'[1]Scheduling Worksheet'!$B$1:$B$65536,0)),VLOOKUP($D26,'[1]Scheduling Worksheet'!$B$1:$W$65536,22,FALSE),"")</f>
        <v/>
      </c>
      <c r="F26" s="67" t="str">
        <f>IF(ISNUMBER(MATCH($D26,'[1]Scheduling Worksheet'!$C$1:$C$65536,0)),VLOOKUP($D26,'[1]Scheduling Worksheet'!$C$1:$X$65536,21,FALSE),"")</f>
        <v>11:15-EM</v>
      </c>
      <c r="G26" s="67" t="str">
        <f>IF(ISNUMBER(MATCH($D26,'[1]Scheduling Worksheet'!$D$1:$D$65536,0)),VLOOKUP($D26,'[1]Scheduling Worksheet'!$D$1:$X$65536,20,FALSE),"")</f>
        <v/>
      </c>
      <c r="H26" s="67" t="str">
        <f>IF(ISNUMBER(MATCH($D26,'[1]Scheduling Worksheet'!$E$1:$E$65536,0)),VLOOKUP($D26,'[1]Scheduling Worksheet'!$E$1:$X$65536,19,FALSE),"")</f>
        <v>11:15-EM</v>
      </c>
      <c r="I26" s="66" t="str">
        <f>IF(ISNUMBER(MATCH($D26,'[1]Scheduling Worksheet'!$F$1:$F$65536,0)),VLOOKUP($D26,'[1]Scheduling Worksheet'!$F$1:$X$65536,19,FALSE),"")</f>
        <v/>
      </c>
      <c r="J26" s="67" t="str">
        <f>IF(ISNUMBER(MATCH($D26,'[1]Scheduling Worksheet'!$G$1:$G$65536,0)),VLOOKUP($D26,'[1]Scheduling Worksheet'!$G$1:$X$65536,17,FALSE),"")</f>
        <v>11:15-Lector</v>
      </c>
      <c r="K26" s="66" t="str">
        <f>IF(ISNUMBER(MATCH($D26,'[1]Scheduling Worksheet'!$H$1:$H$65536,0)),VLOOKUP($D26,'[1]Scheduling Worksheet'!$H$1:$X$65536,16,FALSE),"")</f>
        <v/>
      </c>
      <c r="L26" s="67" t="str">
        <f>IF(ISNUMBER(MATCH($D26,'[1]Scheduling Worksheet'!$I$1:$I$65536,0)),VLOOKUP($D26,'[1]Scheduling Worksheet'!$I$1:$X$65536,15,FALSE),"")</f>
        <v>11:15-EM</v>
      </c>
      <c r="M26" s="67" t="str">
        <f>IF(ISNUMBER(MATCH($D26,'[1]Scheduling Worksheet'!$J$1:$J$65536,0)),VLOOKUP($D26,'[1]Scheduling Worksheet'!$J$1:$X$65536,14,FALSE),"")</f>
        <v/>
      </c>
      <c r="N26" s="90" t="str">
        <f>IF(ISNUMBER(MATCH($D26,'[1]Scheduling Worksheet'!$K$1:$K$65536,0)),VLOOKUP($D26,'[1]Scheduling Worksheet'!$K$1:$X$65536,13,FALSE),"")</f>
        <v/>
      </c>
      <c r="O26" s="36"/>
      <c r="P26"/>
      <c r="Q26"/>
      <c r="R26" s="52" t="str">
        <f t="shared" si="8"/>
        <v>512-394-5268
512-983-7576</v>
      </c>
      <c r="S26" s="54" t="str">
        <f t="shared" si="8"/>
        <v>11:15, 5, Vg, 9:30, 1</v>
      </c>
      <c r="T26" s="53" t="str">
        <f t="shared" si="8"/>
        <v>Leone, Giacomo</v>
      </c>
      <c r="U26" s="67" t="str">
        <f>IF(ISNUMBER(MATCH($D26,'[1]Scheduling Worksheet'!L$1:L$65536,0)),VLOOKUP($D26,'[1]Scheduling Worksheet'!$L$1:$X$65536,13,FALSE),"")</f>
        <v>11:15-EM</v>
      </c>
      <c r="V26" s="67" t="str">
        <f>IF(ISNUMBER(MATCH($D26,'[1]Scheduling Worksheet'!$M$1:$M$65536,0)),VLOOKUP($D26,'[1]Scheduling Worksheet'!$M$1:$X$65536,12,FALSE),"")</f>
        <v/>
      </c>
      <c r="W26" s="67" t="str">
        <f>IF(ISNUMBER(MATCH($D26,'[1]Scheduling Worksheet'!$N$1:$N$65536,0)),VLOOKUP($D26,'[1]Scheduling Worksheet'!$N$1:$X$65536,11,FALSE),"")</f>
        <v>11:15-Lector</v>
      </c>
      <c r="X26" s="67" t="str">
        <f>IF(ISNUMBER(MATCH($D26,'[1]Scheduling Worksheet'!$O$1:$O$65536,0)),VLOOKUP($D26,'[1]Scheduling Worksheet'!$O$1:$X$65536,10,FALSE),"")</f>
        <v/>
      </c>
      <c r="Y26" s="67" t="str">
        <f>IF(ISNUMBER(MATCH($D26,'[1]Scheduling Worksheet'!$P$1:$P$65536,0)),VLOOKUP($D26,'[1]Scheduling Worksheet'!$P$1:$X$65536,9,FALSE),"")</f>
        <v>11:15-EM</v>
      </c>
      <c r="Z26" s="67" t="str">
        <f>IF(ISNUMBER(MATCH($D26,'[1]Scheduling Worksheet'!$Q$1:$Q$65536,0)),VLOOKUP($D26,'[1]Scheduling Worksheet'!$Q$1:$X$65536,8,FALSE),"")</f>
        <v>11:15-Lector</v>
      </c>
      <c r="AA26" s="67" t="str">
        <f>IF(ISNUMBER(MATCH($D26,'[1]Scheduling Worksheet'!$R$1:$R$65536,0)),VLOOKUP($D26,'[1]Scheduling Worksheet'!$R$1:$X$65536,7,FALSE),"")</f>
        <v/>
      </c>
      <c r="AB26" s="68" t="str">
        <f>IF(ISNUMBER(MATCH($D26,'[1]Scheduling Worksheet'!$S$1:$S$65536,0)),VLOOKUP($D26,'[1]Scheduling Worksheet'!$S$1:$X$65536,6,FALSE),"")</f>
        <v>11:15-EM</v>
      </c>
      <c r="AC26" s="68" t="str">
        <f>IF(ISNUMBER(MATCH($D26,'[1]Scheduling Worksheet'!$T$1:$T$65536,0)),VLOOKUP($D26,'[1]Scheduling Worksheet'!$T$1:$X$65536,5,FALSE),"")</f>
        <v>11:15-EM</v>
      </c>
      <c r="AD26" s="30"/>
      <c r="AE26" s="6">
        <f t="shared" si="9"/>
        <v>7</v>
      </c>
      <c r="AF26" s="6">
        <f t="shared" si="10"/>
        <v>10</v>
      </c>
      <c r="AG26" s="35">
        <f t="shared" si="11"/>
        <v>3</v>
      </c>
      <c r="AH26" s="25" t="str">
        <f>VLOOKUP($D26,[2]EM!$D$1:$O$65540,5,FALSE)</f>
        <v>LEC</v>
      </c>
      <c r="AI26" s="25">
        <f>_xlfn.XLOOKUP(D26,[2]EM!$D:$D,[2]EM!$AK:$AK,"")</f>
        <v>0</v>
      </c>
      <c r="AJ26" s="25" t="str">
        <f>_xlfn.XLOOKUP(D26,[2]EM!$D:$D,[2]EM!$AN:$AN,"")</f>
        <v>re-trained 2016-08-30</v>
      </c>
      <c r="AK26" s="4" t="str">
        <f>VLOOKUP($D26,[2]EM!$D$1:$O$65540,12,FALSE)</f>
        <v>giacleone575@gmail.com</v>
      </c>
      <c r="AL26" s="4" t="s">
        <v>69</v>
      </c>
      <c r="AM26" s="3" t="str">
        <f>_xlfn.XLOOKUP(D26,'[2]EIM check'!$A:$A,'[2]EIM check'!$C:$C,"no info")</f>
        <v>Expires 2026/01</v>
      </c>
      <c r="AN26" s="3"/>
      <c r="AO26" s="3"/>
      <c r="AP26" s="3"/>
      <c r="AQ26" s="5" t="str">
        <f>IF($AI26="LEC",$C26,"EM")</f>
        <v>EM</v>
      </c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</row>
    <row r="27" spans="1:125" s="146" customFormat="1" ht="20.100000000000001" customHeight="1" x14ac:dyDescent="0.2">
      <c r="A27" s="132">
        <f>_xlfn.XLOOKUP(D27,[2]EM!$D:$D,[2]EM!$H:$H,"")</f>
        <v>0</v>
      </c>
      <c r="B27" s="133"/>
      <c r="C27" s="134">
        <v>17</v>
      </c>
      <c r="D27" s="48"/>
      <c r="E27" s="135"/>
      <c r="F27" s="136"/>
      <c r="G27" s="136"/>
      <c r="H27" s="136"/>
      <c r="I27" s="136"/>
      <c r="J27" s="136"/>
      <c r="K27" s="136"/>
      <c r="L27" s="136"/>
      <c r="M27" s="136"/>
      <c r="N27" s="137"/>
      <c r="O27" s="138"/>
      <c r="P27" s="139"/>
      <c r="Q27" s="139"/>
      <c r="R27" s="133"/>
      <c r="S27" s="134"/>
      <c r="T27" s="140"/>
      <c r="U27" s="136"/>
      <c r="V27" s="136"/>
      <c r="W27" s="136"/>
      <c r="X27" s="136"/>
      <c r="Y27" s="136"/>
      <c r="Z27" s="136"/>
      <c r="AA27" s="136"/>
      <c r="AB27" s="141"/>
      <c r="AC27" s="141" t="str">
        <f>IF(ISNUMBER(MATCH($D27,'[1]Scheduling Worksheet'!$T$1:$T$65536,0)),VLOOKUP($D27,'[1]Scheduling Worksheet'!$T$1:$X$65536,5,FALSE),"")</f>
        <v/>
      </c>
      <c r="AD27" s="142"/>
      <c r="AE27" s="143"/>
      <c r="AF27" s="143"/>
      <c r="AG27" s="144"/>
      <c r="AH27" s="48"/>
      <c r="AI27" s="48"/>
      <c r="AJ27" s="48"/>
      <c r="AK27" s="145"/>
      <c r="DU27" s="147"/>
    </row>
    <row r="28" spans="1:125" s="5" customFormat="1" ht="20.25" customHeight="1" x14ac:dyDescent="0.2">
      <c r="A28" s="41" t="str">
        <f>_xlfn.XLOOKUP(D28,[2]EM!$D:$D,[2]EM!$H:$H,"")</f>
        <v>Mass Coordinator</v>
      </c>
      <c r="B28" s="89" t="str">
        <f>VLOOKUP($D28,[2]EM!$D$1:$P$65540,13,FALSE)</f>
        <v>512-799-7965</v>
      </c>
      <c r="C28" s="54" t="str">
        <f>_xlfn.XLOOKUP(D28&amp;"*",[2]EM!$D:$D,[2]EM!$E:$E,"",2)</f>
        <v>7:30,</v>
      </c>
      <c r="D28" s="53" t="s">
        <v>87</v>
      </c>
      <c r="E28" s="65" t="str">
        <f>IF(ISNUMBER(MATCH($D28,'[1]Scheduling Worksheet'!$B$1:$B$65536,0)),VLOOKUP($D28,'[1]Scheduling Worksheet'!$B$1:$W$65536,22,FALSE),"")</f>
        <v>7:30-EM</v>
      </c>
      <c r="F28" s="67" t="str">
        <f>IF(ISNUMBER(MATCH($D28,'[1]Scheduling Worksheet'!$C$1:$C$65536,0)),VLOOKUP($D28,'[1]Scheduling Worksheet'!$C$1:$X$65536,21,FALSE),"")</f>
        <v/>
      </c>
      <c r="G28" s="67" t="str">
        <f>IF(ISNUMBER(MATCH($D28,'[1]Scheduling Worksheet'!$D$1:$D$65536,0)),VLOOKUP($D28,'[1]Scheduling Worksheet'!$D$1:$X$65536,20,FALSE),"")</f>
        <v>7:30-EM</v>
      </c>
      <c r="H28" s="67" t="str">
        <f>IF(ISNUMBER(MATCH($D28,'[1]Scheduling Worksheet'!$E$1:$E$65536,0)),VLOOKUP($D28,'[1]Scheduling Worksheet'!$E$1:$X$65536,19,FALSE),"")</f>
        <v/>
      </c>
      <c r="I28" s="67" t="str">
        <f>IF(ISNUMBER(MATCH($D28,'[1]Scheduling Worksheet'!$F$1:$F$65536,0)),VLOOKUP($D28,'[1]Scheduling Worksheet'!$F$1:$X$65536,19,FALSE),"")</f>
        <v>7:30-EM</v>
      </c>
      <c r="J28" s="66" t="str">
        <f>IF(ISNUMBER(MATCH($D28,'[1]Scheduling Worksheet'!$G$1:$G$65536,0)),VLOOKUP($D28,'[1]Scheduling Worksheet'!$G$1:$X$65536,17,FALSE),"")</f>
        <v/>
      </c>
      <c r="K28" s="66" t="str">
        <f>IF(ISNUMBER(MATCH($D28,'[1]Scheduling Worksheet'!$H$1:$H$65536,0)),VLOOKUP($D28,'[1]Scheduling Worksheet'!$H$1:$X$65536,16,FALSE),"")</f>
        <v/>
      </c>
      <c r="L28" s="67" t="str">
        <f>IF(ISNUMBER(MATCH($D28,'[1]Scheduling Worksheet'!$I$1:$I$65536,0)),VLOOKUP($D28,'[1]Scheduling Worksheet'!$I$1:$X$65536,15,FALSE),"")</f>
        <v/>
      </c>
      <c r="M28" s="67" t="str">
        <f>IF(ISNUMBER(MATCH($D28,'[1]Scheduling Worksheet'!$J$1:$J$65536,0)),VLOOKUP($D28,'[1]Scheduling Worksheet'!$J$1:$X$65536,14,FALSE),"")</f>
        <v>7:30-EM</v>
      </c>
      <c r="N28" s="68" t="str">
        <f>IF(ISNUMBER(MATCH($D28,'[1]Scheduling Worksheet'!$K$1:$K$65536,0)),VLOOKUP($D28,'[1]Scheduling Worksheet'!$K$1:$X$65536,13,FALSE),"")</f>
        <v/>
      </c>
      <c r="O28" s="36"/>
      <c r="P28"/>
      <c r="Q28"/>
      <c r="R28" s="52" t="str">
        <f t="shared" ref="R28:R42" si="12">B28</f>
        <v>512-799-7965</v>
      </c>
      <c r="S28" s="54" t="str">
        <f t="shared" ref="S28:S42" si="13">C28</f>
        <v>7:30,</v>
      </c>
      <c r="T28" s="53" t="str">
        <f t="shared" ref="T28:T42" si="14">D28</f>
        <v>Sookiasian, Nanette</v>
      </c>
      <c r="U28" s="67" t="str">
        <f>IF(ISNUMBER(MATCH($D28,'[1]Scheduling Worksheet'!L$1:L$65536,0)),VLOOKUP($D28,'[1]Scheduling Worksheet'!$L$1:$X$65536,13,FALSE),"")</f>
        <v>7:30-EM</v>
      </c>
      <c r="V28" s="67" t="str">
        <f>IF(ISNUMBER(MATCH($D28,'[1]Scheduling Worksheet'!$M$1:$M$65536,0)),VLOOKUP($D28,'[1]Scheduling Worksheet'!$M$1:$X$65536,12,FALSE),"")</f>
        <v/>
      </c>
      <c r="W28" s="67" t="str">
        <f>IF(ISNUMBER(MATCH($D28,'[1]Scheduling Worksheet'!$N$1:$N$65536,0)),VLOOKUP($D28,'[1]Scheduling Worksheet'!$N$1:$X$65536,11,FALSE),"")</f>
        <v>7:30-EM</v>
      </c>
      <c r="X28" s="67" t="str">
        <f>IF(ISNUMBER(MATCH($D28,'[1]Scheduling Worksheet'!$O$1:$O$65536,0)),VLOOKUP($D28,'[1]Scheduling Worksheet'!$O$1:$X$65536,10,FALSE),"")</f>
        <v/>
      </c>
      <c r="Y28" s="67" t="str">
        <f>IF(ISNUMBER(MATCH($D28,'[1]Scheduling Worksheet'!$P$1:$P$65536,0)),VLOOKUP($D28,'[1]Scheduling Worksheet'!$P$1:$X$65536,9,FALSE),"")</f>
        <v/>
      </c>
      <c r="Z28" s="67" t="str">
        <f>IF(ISNUMBER(MATCH($D28,'[1]Scheduling Worksheet'!$Q$1:$Q$65536,0)),VLOOKUP($D28,'[1]Scheduling Worksheet'!$Q$1:$X$65536,8,FALSE),"")</f>
        <v>7:30-EM</v>
      </c>
      <c r="AA28" s="67" t="str">
        <f>IF(ISNUMBER(MATCH($D28,'[1]Scheduling Worksheet'!$R$1:$R$65536,0)),VLOOKUP($D28,'[1]Scheduling Worksheet'!$R$1:$X$65536,7,FALSE),"")</f>
        <v/>
      </c>
      <c r="AB28" s="68" t="str">
        <f>IF(ISNUMBER(MATCH($D28,'[1]Scheduling Worksheet'!$S$1:$S$65536,0)),VLOOKUP($D28,'[1]Scheduling Worksheet'!$S$1:$X$65536,6,FALSE),"")</f>
        <v>7:30-EM</v>
      </c>
      <c r="AC28" s="68" t="str">
        <f>IF(ISNUMBER(MATCH($D28,'[1]Scheduling Worksheet'!$T$1:$T$65536,0)),VLOOKUP($D28,'[1]Scheduling Worksheet'!$T$1:$X$65536,5,FALSE),"")</f>
        <v/>
      </c>
      <c r="AD28" s="30"/>
      <c r="AE28" s="6">
        <f t="shared" ref="AE28:AE40" si="15">COUNTIF($E28:$AC28,"*-EM*")+COUNTIF($E28:$AC28,"*-CUP*")</f>
        <v>8</v>
      </c>
      <c r="AF28" s="6">
        <f t="shared" ref="AF28:AF40" si="16">COUNTIF($E28:$AC28,"*-EM*")+COUNTIF($E28:$AC28,"*-CUP*")+COUNTIF($E28:$AC28,"*-Lector*")</f>
        <v>8</v>
      </c>
      <c r="AG28" s="35">
        <f t="shared" ref="AG28:AG40" si="17">COUNTIF($E28:$AC28,"*-Lector")</f>
        <v>0</v>
      </c>
      <c r="AH28" s="25" t="str">
        <f>VLOOKUP($D28,[2]EM!$D$1:$O$65540,5,FALSE)</f>
        <v>Mass Coordinator</v>
      </c>
      <c r="AI28" s="25" t="str">
        <f>_xlfn.XLOOKUP(D28,[2]EM!$D:$D,[2]EM!$AK:$AK,"")</f>
        <v>Alternate with Diane Wright</v>
      </c>
      <c r="AJ28" s="25">
        <f>_xlfn.XLOOKUP(D28,[2]EM!$D:$D,[2]EM!$AN:$AN,"")</f>
        <v>0</v>
      </c>
      <c r="AK28" s="4" t="str">
        <f>VLOOKUP($D28,[2]EM!$D$1:$O$65540,12,FALSE)</f>
        <v>nsookiasian@gmail.com</v>
      </c>
      <c r="AL28" s="3" t="s">
        <v>195</v>
      </c>
      <c r="AM28" s="3" t="str">
        <f>_xlfn.XLOOKUP(D28,'[2]EIM check'!$A:$A,'[2]EIM check'!$C:$C,"no info")</f>
        <v>Expires 2025/11</v>
      </c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</row>
    <row r="29" spans="1:125" s="5" customFormat="1" ht="20.25" customHeight="1" x14ac:dyDescent="0.2">
      <c r="A29" s="185" t="str">
        <f>_xlfn.XLOOKUP(D29,[2]EM!$D:$D,[2]EM!$H:$H,"")</f>
        <v>LEC</v>
      </c>
      <c r="B29" s="89" t="str">
        <f>VLOOKUP($D29,[2]EM!$D$1:$P$65540,13,FALSE)</f>
        <v>805-405-5420</v>
      </c>
      <c r="C29" s="54" t="str">
        <f>_xlfn.XLOOKUP(D29&amp;"*",[2]EM!$D:$D,[2]EM!$E:$E,"",2)</f>
        <v>7:30, 9:30, any</v>
      </c>
      <c r="D29" s="60" t="s">
        <v>161</v>
      </c>
      <c r="E29" s="65" t="str">
        <f>IF(ISNUMBER(MATCH($D29,'[1]Scheduling Worksheet'!$B$1:$B$65536,0)),VLOOKUP($D29,'[1]Scheduling Worksheet'!$B$1:$W$65536,22,FALSE),"")</f>
        <v/>
      </c>
      <c r="F29" s="66" t="str">
        <f>IF(ISNUMBER(MATCH($D29,'[1]Scheduling Worksheet'!$C$1:$C$65536,0)),VLOOKUP($D29,'[1]Scheduling Worksheet'!$C$1:$X$65536,21,FALSE),"")</f>
        <v/>
      </c>
      <c r="G29" s="66" t="str">
        <f>IF(ISNUMBER(MATCH($D29,'[1]Scheduling Worksheet'!$D$1:$D$65536,0)),VLOOKUP($D29,'[1]Scheduling Worksheet'!$D$1:$X$65536,20,FALSE),"")</f>
        <v/>
      </c>
      <c r="H29" s="66" t="str">
        <f>IF(ISNUMBER(MATCH($D29,'[1]Scheduling Worksheet'!$E$1:$E$65536,0)),VLOOKUP($D29,'[1]Scheduling Worksheet'!$E$1:$X$65536,19,FALSE),"")</f>
        <v/>
      </c>
      <c r="I29" s="67" t="str">
        <f>IF(ISNUMBER(MATCH($D29,'[1]Scheduling Worksheet'!$F$1:$F$65536,0)),VLOOKUP($D29,'[1]Scheduling Worksheet'!$F$1:$X$65536,19,FALSE),"")</f>
        <v>7:30-EM</v>
      </c>
      <c r="J29" s="67" t="str">
        <f>IF(ISNUMBER(MATCH($D29,'[1]Scheduling Worksheet'!$G$1:$G$65536,0)),VLOOKUP($D29,'[1]Scheduling Worksheet'!$G$1:$X$65536,17,FALSE),"")</f>
        <v/>
      </c>
      <c r="K29" s="67" t="str">
        <f>IF(ISNUMBER(MATCH($D29,'[1]Scheduling Worksheet'!$H$1:$H$65536,0)),VLOOKUP($D29,'[1]Scheduling Worksheet'!$H$1:$X$65536,16,FALSE),"")</f>
        <v>7:30-Lector</v>
      </c>
      <c r="L29" s="67" t="str">
        <f>IF(ISNUMBER(MATCH($D29,'[1]Scheduling Worksheet'!$I$1:$I$65536,0)),VLOOKUP($D29,'[1]Scheduling Worksheet'!$I$1:$X$65536,15,FALSE),"")</f>
        <v/>
      </c>
      <c r="M29" s="67" t="str">
        <f>IF(ISNUMBER(MATCH($D29,'[1]Scheduling Worksheet'!$J$1:$J$65536,0)),VLOOKUP($D29,'[1]Scheduling Worksheet'!$J$1:$X$65536,14,FALSE),"")</f>
        <v>7:30-EM</v>
      </c>
      <c r="N29" s="68" t="str">
        <f>IF(ISNUMBER(MATCH($D29,'[1]Scheduling Worksheet'!$K$1:$K$65536,0)),VLOOKUP($D29,'[1]Scheduling Worksheet'!$K$1:$X$65536,13,FALSE),"")</f>
        <v/>
      </c>
      <c r="O29" s="36"/>
      <c r="P29"/>
      <c r="Q29"/>
      <c r="R29" s="52" t="str">
        <f t="shared" si="12"/>
        <v>805-405-5420</v>
      </c>
      <c r="S29" s="54" t="str">
        <f t="shared" si="13"/>
        <v>7:30, 9:30, any</v>
      </c>
      <c r="T29" s="53" t="str">
        <f t="shared" si="14"/>
        <v>Gohmann, Tim*</v>
      </c>
      <c r="U29" s="67" t="str">
        <f>IF(ISNUMBER(MATCH($D29,'[1]Scheduling Worksheet'!L$1:L$65536,0)),VLOOKUP($D29,'[1]Scheduling Worksheet'!$L$1:$X$65536,13,FALSE),"")</f>
        <v>5:00-Lector</v>
      </c>
      <c r="V29" s="67" t="str">
        <f>IF(ISNUMBER(MATCH($D29,'[1]Scheduling Worksheet'!$M$1:$M$65536,0)),VLOOKUP($D29,'[1]Scheduling Worksheet'!$M$1:$X$65536,12,FALSE),"")</f>
        <v/>
      </c>
      <c r="W29" s="67" t="str">
        <f>IF(ISNUMBER(MATCH($D29,'[1]Scheduling Worksheet'!$N$1:$N$65536,0)),VLOOKUP($D29,'[1]Scheduling Worksheet'!$N$1:$X$65536,11,FALSE),"")</f>
        <v>7:30-EM</v>
      </c>
      <c r="X29" s="67" t="str">
        <f>IF(ISNUMBER(MATCH($D29,'[1]Scheduling Worksheet'!$O$1:$O$65536,0)),VLOOKUP($D29,'[1]Scheduling Worksheet'!$O$1:$X$65536,10,FALSE),"")</f>
        <v/>
      </c>
      <c r="Y29" s="67" t="str">
        <f>IF(ISNUMBER(MATCH($D29,'[1]Scheduling Worksheet'!$P$1:$P$65536,0)),VLOOKUP($D29,'[1]Scheduling Worksheet'!$P$1:$X$65536,9,FALSE),"")</f>
        <v>7:30-EM</v>
      </c>
      <c r="Z29" s="67" t="str">
        <f>IF(ISNUMBER(MATCH($D29,'[1]Scheduling Worksheet'!$Q$1:$Q$65536,0)),VLOOKUP($D29,'[1]Scheduling Worksheet'!$Q$1:$X$65536,8,FALSE),"")</f>
        <v/>
      </c>
      <c r="AA29" s="67" t="str">
        <f>IF(ISNUMBER(MATCH($D29,'[1]Scheduling Worksheet'!$R$1:$R$65536,0)),VLOOKUP($D29,'[1]Scheduling Worksheet'!$R$1:$X$65536,7,FALSE),"")</f>
        <v>5:00-Lector</v>
      </c>
      <c r="AB29" s="68" t="str">
        <f>IF(ISNUMBER(MATCH($D29,'[1]Scheduling Worksheet'!$S$1:$S$65536,0)),VLOOKUP($D29,'[1]Scheduling Worksheet'!$S$1:$X$65536,6,FALSE),"")</f>
        <v/>
      </c>
      <c r="AC29" s="68" t="str">
        <f>IF(ISNUMBER(MATCH($D29,'[1]Scheduling Worksheet'!$T$1:$T$65536,0)),VLOOKUP($D29,'[1]Scheduling Worksheet'!$T$1:$X$65536,5,FALSE),"")</f>
        <v>7:30-EM</v>
      </c>
      <c r="AD29" s="30"/>
      <c r="AE29" s="6">
        <f t="shared" si="15"/>
        <v>5</v>
      </c>
      <c r="AF29" s="6">
        <f t="shared" si="16"/>
        <v>8</v>
      </c>
      <c r="AG29" s="35">
        <f t="shared" si="17"/>
        <v>3</v>
      </c>
      <c r="AH29" s="25" t="str">
        <f>VLOOKUP($D29,[2]EM!$D$1:$O$65540,5,FALSE)</f>
        <v>LEC</v>
      </c>
      <c r="AI29" s="25">
        <f>_xlfn.XLOOKUP(D29,[2]EM!$D:$D,[2]EM!$AK:$AK,"")</f>
        <v>0</v>
      </c>
      <c r="AJ29" s="25">
        <f>_xlfn.XLOOKUP(D29,[2]EM!$D:$D,[2]EM!$AN:$AN,"")</f>
        <v>0</v>
      </c>
      <c r="AK29" s="4" t="str">
        <f>VLOOKUP($D29,[2]EM!$D$1:$O$65540,12,FALSE)</f>
        <v>tim@gohmann.com</v>
      </c>
      <c r="AL29" s="3" t="s">
        <v>262</v>
      </c>
      <c r="AM29" s="3" t="str">
        <f>_xlfn.XLOOKUP(D29,'[2]EIM check'!$A:$A,'[2]EIM check'!$C:$C,"no info")</f>
        <v>no info</v>
      </c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</row>
    <row r="30" spans="1:125" s="11" customFormat="1" ht="20.25" customHeight="1" x14ac:dyDescent="0.2">
      <c r="A30" s="41" t="str">
        <f>_xlfn.XLOOKUP(D30,[2]EM!$D:$D,[2]EM!$H:$H,"")</f>
        <v>LEC</v>
      </c>
      <c r="B30" s="89" t="str">
        <f>VLOOKUP($D30,[2]EM!$D$1:$P$65540,13,FALSE)</f>
        <v>737-270-3403</v>
      </c>
      <c r="C30" s="54" t="str">
        <f>_xlfn.XLOOKUP(D30&amp;"*",[2]EM!$D:$D,[2]EM!$E:$E,"",2)</f>
        <v>7:30,</v>
      </c>
      <c r="D30" s="60" t="s">
        <v>156</v>
      </c>
      <c r="E30" s="65" t="str">
        <f>IF(ISNUMBER(MATCH($D30,'[1]Scheduling Worksheet'!$B$1:$B$65536,0)),VLOOKUP($D30,'[1]Scheduling Worksheet'!$B$1:$W$65536,22,FALSE),"")</f>
        <v/>
      </c>
      <c r="F30" s="67" t="str">
        <f>IF(ISNUMBER(MATCH($D30,'[1]Scheduling Worksheet'!$C$1:$C$65536,0)),VLOOKUP($D30,'[1]Scheduling Worksheet'!$C$1:$X$65536,21,FALSE),"")</f>
        <v>7:30-EM</v>
      </c>
      <c r="G30" s="67" t="str">
        <f>IF(ISNUMBER(MATCH($D30,'[1]Scheduling Worksheet'!$D$1:$D$65536,0)),VLOOKUP($D30,'[1]Scheduling Worksheet'!$D$1:$X$65536,20,FALSE),"")</f>
        <v/>
      </c>
      <c r="H30" s="67" t="str">
        <f>IF(ISNUMBER(MATCH($D30,'[1]Scheduling Worksheet'!$E$1:$E$65536,0)),VLOOKUP($D30,'[1]Scheduling Worksheet'!$E$1:$X$65536,19,FALSE),"")</f>
        <v/>
      </c>
      <c r="I30" s="67" t="str">
        <f>IF(ISNUMBER(MATCH($D30,'[1]Scheduling Worksheet'!$F$1:$F$65536,0)),VLOOKUP($D30,'[1]Scheduling Worksheet'!$F$1:$X$65536,19,FALSE),"")</f>
        <v/>
      </c>
      <c r="J30" s="67" t="str">
        <f>IF(ISNUMBER(MATCH($D30,'[1]Scheduling Worksheet'!$G$1:$G$65536,0)),VLOOKUP($D30,'[1]Scheduling Worksheet'!$G$1:$X$65536,17,FALSE),"")</f>
        <v>7:30-Lector</v>
      </c>
      <c r="K30" s="67" t="str">
        <f>IF(ISNUMBER(MATCH($D30,'[1]Scheduling Worksheet'!$H$1:$H$65536,0)),VLOOKUP($D30,'[1]Scheduling Worksheet'!$H$1:$X$65536,16,FALSE),"")</f>
        <v>7:30-EM</v>
      </c>
      <c r="L30" s="67" t="str">
        <f>IF(ISNUMBER(MATCH($D30,'[1]Scheduling Worksheet'!$I$1:$I$65536,0)),VLOOKUP($D30,'[1]Scheduling Worksheet'!$I$1:$X$65536,15,FALSE),"")</f>
        <v/>
      </c>
      <c r="M30" s="67" t="str">
        <f>IF(ISNUMBER(MATCH($D30,'[1]Scheduling Worksheet'!$J$1:$J$65536,0)),VLOOKUP($D30,'[1]Scheduling Worksheet'!$J$1:$X$65536,14,FALSE),"")</f>
        <v/>
      </c>
      <c r="N30" s="68" t="str">
        <f>IF(ISNUMBER(MATCH($D30,'[1]Scheduling Worksheet'!$K$1:$K$65536,0)),VLOOKUP($D30,'[1]Scheduling Worksheet'!$K$1:$X$65536,13,FALSE),"")</f>
        <v>7:30-EM</v>
      </c>
      <c r="O30" s="36"/>
      <c r="P30"/>
      <c r="Q30"/>
      <c r="R30" s="52" t="str">
        <f t="shared" si="12"/>
        <v>737-270-3403</v>
      </c>
      <c r="S30" s="54" t="str">
        <f t="shared" si="13"/>
        <v>7:30,</v>
      </c>
      <c r="T30" s="53" t="str">
        <f t="shared" si="14"/>
        <v>Potter, Rosemary*</v>
      </c>
      <c r="U30" s="67" t="str">
        <f>IF(ISNUMBER(MATCH($D30,'[1]Scheduling Worksheet'!L$1:L$65536,0)),VLOOKUP($D30,'[1]Scheduling Worksheet'!$L$1:$X$65536,13,FALSE),"")</f>
        <v/>
      </c>
      <c r="V30" s="67" t="str">
        <f>IF(ISNUMBER(MATCH($D30,'[1]Scheduling Worksheet'!$M$1:$M$65536,0)),VLOOKUP($D30,'[1]Scheduling Worksheet'!$M$1:$X$65536,12,FALSE),"")</f>
        <v/>
      </c>
      <c r="W30" s="67" t="str">
        <f>IF(ISNUMBER(MATCH($D30,'[1]Scheduling Worksheet'!$N$1:$N$65536,0)),VLOOKUP($D30,'[1]Scheduling Worksheet'!$N$1:$X$65536,11,FALSE),"")</f>
        <v>7:30-EM</v>
      </c>
      <c r="X30" s="67" t="str">
        <f>IF(ISNUMBER(MATCH($D30,'[1]Scheduling Worksheet'!$O$1:$O$65536,0)),VLOOKUP($D30,'[1]Scheduling Worksheet'!$O$1:$X$65536,10,FALSE),"")</f>
        <v/>
      </c>
      <c r="Y30" s="67" t="str">
        <f>IF(ISNUMBER(MATCH($D30,'[1]Scheduling Worksheet'!$P$1:$P$65536,0)),VLOOKUP($D30,'[1]Scheduling Worksheet'!$P$1:$X$65536,9,FALSE),"")</f>
        <v>7:30-EM</v>
      </c>
      <c r="Z30" s="67" t="str">
        <f>IF(ISNUMBER(MATCH($D30,'[1]Scheduling Worksheet'!$Q$1:$Q$65536,0)),VLOOKUP($D30,'[1]Scheduling Worksheet'!$Q$1:$X$65536,8,FALSE),"")</f>
        <v/>
      </c>
      <c r="AA30" s="67" t="str">
        <f>IF(ISNUMBER(MATCH($D30,'[1]Scheduling Worksheet'!$R$1:$R$65536,0)),VLOOKUP($D30,'[1]Scheduling Worksheet'!$R$1:$X$65536,7,FALSE),"")</f>
        <v>7:30-Lector</v>
      </c>
      <c r="AB30" s="68" t="str">
        <f>IF(ISNUMBER(MATCH($D30,'[1]Scheduling Worksheet'!$S$1:$S$65536,0)),VLOOKUP($D30,'[1]Scheduling Worksheet'!$S$1:$X$65536,6,FALSE),"")</f>
        <v/>
      </c>
      <c r="AC30" s="68" t="str">
        <f>IF(ISNUMBER(MATCH($D30,'[1]Scheduling Worksheet'!$T$1:$T$65536,0)),VLOOKUP($D30,'[1]Scheduling Worksheet'!$T$1:$X$65536,5,FALSE),"")</f>
        <v>7:30-EM</v>
      </c>
      <c r="AD30" s="30"/>
      <c r="AE30" s="6">
        <f t="shared" si="15"/>
        <v>6</v>
      </c>
      <c r="AF30" s="6">
        <f t="shared" si="16"/>
        <v>8</v>
      </c>
      <c r="AG30" s="35">
        <f t="shared" si="17"/>
        <v>2</v>
      </c>
      <c r="AH30" s="25" t="str">
        <f>VLOOKUP($D30,[2]EM!$D$1:$O$65540,5,FALSE)</f>
        <v>LEC</v>
      </c>
      <c r="AI30" s="25">
        <f>_xlfn.XLOOKUP(D30,[2]EM!$D:$D,[2]EM!$AK:$AK,"")</f>
        <v>0</v>
      </c>
      <c r="AJ30" s="25">
        <f>_xlfn.XLOOKUP(D30,[2]EM!$D:$D,[2]EM!$AN:$AN,"")</f>
        <v>0</v>
      </c>
      <c r="AK30" s="4" t="str">
        <f>VLOOKUP($D30,[2]EM!$D$1:$O$65540,12,FALSE)</f>
        <v>rosefpotter041411@gmail.com</v>
      </c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DU30" s="10"/>
    </row>
    <row r="31" spans="1:125" s="11" customFormat="1" ht="20.25" customHeight="1" x14ac:dyDescent="0.2">
      <c r="A31" s="41">
        <f>_xlfn.XLOOKUP(D31,[2]EM!$D:$D,[2]EM!$H:$H,"")</f>
        <v>0</v>
      </c>
      <c r="B31" s="89" t="str">
        <f>VLOOKUP($D31,[2]EM!$D$1:$P$65540,13,FALSE)</f>
        <v>512-444-6418</v>
      </c>
      <c r="C31" s="54" t="str">
        <f>_xlfn.XLOOKUP(D31&amp;"*",[2]EM!$D:$D,[2]EM!$E:$E,"",2)</f>
        <v>7:30,</v>
      </c>
      <c r="D31" s="59" t="s">
        <v>67</v>
      </c>
      <c r="E31" s="65" t="str">
        <f>IF(ISNUMBER(MATCH($D31,'[1]Scheduling Worksheet'!$B$1:$B$65536,0)),VLOOKUP($D31,'[1]Scheduling Worksheet'!$B$1:$W$65536,22,FALSE),"")</f>
        <v>7:30-EM</v>
      </c>
      <c r="F31" s="67" t="str">
        <f>IF(ISNUMBER(MATCH($D31,'[1]Scheduling Worksheet'!$C$1:$C$65536,0)),VLOOKUP($D31,'[1]Scheduling Worksheet'!$C$1:$X$65536,21,FALSE),"")</f>
        <v/>
      </c>
      <c r="G31" s="67" t="str">
        <f>IF(ISNUMBER(MATCH($D31,'[1]Scheduling Worksheet'!$D$1:$D$65536,0)),VLOOKUP($D31,'[1]Scheduling Worksheet'!$D$1:$X$65536,20,FALSE),"")</f>
        <v>7:30-EM</v>
      </c>
      <c r="H31" s="67" t="str">
        <f>IF(ISNUMBER(MATCH($D31,'[1]Scheduling Worksheet'!$E$1:$E$65536,0)),VLOOKUP($D31,'[1]Scheduling Worksheet'!$E$1:$X$65536,19,FALSE),"")</f>
        <v/>
      </c>
      <c r="I31" s="67" t="str">
        <f>IF(ISNUMBER(MATCH($D31,'[1]Scheduling Worksheet'!$F$1:$F$65536,0)),VLOOKUP($D31,'[1]Scheduling Worksheet'!$F$1:$X$65536,19,FALSE),"")</f>
        <v>7:30-EM</v>
      </c>
      <c r="J31" s="67" t="str">
        <f>IF(ISNUMBER(MATCH($D31,'[1]Scheduling Worksheet'!$G$1:$G$65536,0)),VLOOKUP($D31,'[1]Scheduling Worksheet'!$G$1:$X$65536,17,FALSE),"")</f>
        <v/>
      </c>
      <c r="K31" s="67" t="str">
        <f>IF(ISNUMBER(MATCH($D31,'[1]Scheduling Worksheet'!$H$1:$H$65536,0)),VLOOKUP($D31,'[1]Scheduling Worksheet'!$H$1:$X$65536,16,FALSE),"")</f>
        <v>7:30-EM</v>
      </c>
      <c r="L31" s="67" t="str">
        <f>IF(ISNUMBER(MATCH($D31,'[1]Scheduling Worksheet'!$I$1:$I$65536,0)),VLOOKUP($D31,'[1]Scheduling Worksheet'!$I$1:$X$65536,15,FALSE),"")</f>
        <v/>
      </c>
      <c r="M31" s="67" t="str">
        <f>IF(ISNUMBER(MATCH($D31,'[1]Scheduling Worksheet'!$J$1:$J$65536,0)),VLOOKUP($D31,'[1]Scheduling Worksheet'!$J$1:$X$65536,14,FALSE),"")</f>
        <v>7:30-EM</v>
      </c>
      <c r="N31" s="68" t="str">
        <f>IF(ISNUMBER(MATCH($D31,'[1]Scheduling Worksheet'!$K$1:$K$65536,0)),VLOOKUP($D31,'[1]Scheduling Worksheet'!$K$1:$X$65536,13,FALSE),"")</f>
        <v/>
      </c>
      <c r="O31" s="36"/>
      <c r="P31"/>
      <c r="Q31"/>
      <c r="R31" s="52" t="str">
        <f t="shared" si="12"/>
        <v>512-444-6418</v>
      </c>
      <c r="S31" s="54" t="str">
        <f t="shared" si="13"/>
        <v>7:30,</v>
      </c>
      <c r="T31" s="53" t="str">
        <f t="shared" si="14"/>
        <v>Escobar, Delia</v>
      </c>
      <c r="U31" s="67" t="str">
        <f>IF(ISNUMBER(MATCH($D31,'[1]Scheduling Worksheet'!L$1:L$65536,0)),VLOOKUP($D31,'[1]Scheduling Worksheet'!$L$1:$X$65536,13,FALSE),"")</f>
        <v>7:30-EM</v>
      </c>
      <c r="V31" s="66" t="str">
        <f>IF(ISNUMBER(MATCH($D31,'[1]Scheduling Worksheet'!$M$1:$M$65536,0)),VLOOKUP($D31,'[1]Scheduling Worksheet'!$M$1:$X$65536,12,FALSE),"")</f>
        <v/>
      </c>
      <c r="W31" s="67" t="str">
        <f>IF(ISNUMBER(MATCH($D31,'[1]Scheduling Worksheet'!$N$1:$N$65536,0)),VLOOKUP($D31,'[1]Scheduling Worksheet'!$N$1:$X$65536,11,FALSE),"")</f>
        <v>7:30-EM</v>
      </c>
      <c r="X31" s="67" t="str">
        <f>IF(ISNUMBER(MATCH($D31,'[1]Scheduling Worksheet'!$O$1:$O$65536,0)),VLOOKUP($D31,'[1]Scheduling Worksheet'!$O$1:$X$65536,10,FALSE),"")</f>
        <v/>
      </c>
      <c r="Y31" s="67" t="str">
        <f>IF(ISNUMBER(MATCH($D31,'[1]Scheduling Worksheet'!$P$1:$P$65536,0)),VLOOKUP($D31,'[1]Scheduling Worksheet'!$P$1:$X$65536,9,FALSE),"")</f>
        <v/>
      </c>
      <c r="Z31" s="67" t="str">
        <f>IF(ISNUMBER(MATCH($D31,'[1]Scheduling Worksheet'!$Q$1:$Q$65536,0)),VLOOKUP($D31,'[1]Scheduling Worksheet'!$Q$1:$X$65536,8,FALSE),"")</f>
        <v>7:30-EM</v>
      </c>
      <c r="AA31" s="67" t="str">
        <f>IF(ISNUMBER(MATCH($D31,'[1]Scheduling Worksheet'!$R$1:$R$65536,0)),VLOOKUP($D31,'[1]Scheduling Worksheet'!$R$1:$X$65536,7,FALSE),"")</f>
        <v/>
      </c>
      <c r="AB31" s="68" t="str">
        <f>IF(ISNUMBER(MATCH($D31,'[1]Scheduling Worksheet'!$S$1:$S$65536,0)),VLOOKUP($D31,'[1]Scheduling Worksheet'!$S$1:$X$65536,6,FALSE),"")</f>
        <v>7:30-EM</v>
      </c>
      <c r="AC31" s="68" t="str">
        <f>IF(ISNUMBER(MATCH($D31,'[1]Scheduling Worksheet'!$T$1:$T$65536,0)),VLOOKUP($D31,'[1]Scheduling Worksheet'!$T$1:$X$65536,5,FALSE),"")</f>
        <v/>
      </c>
      <c r="AD31" s="30"/>
      <c r="AE31" s="6">
        <f t="shared" si="15"/>
        <v>9</v>
      </c>
      <c r="AF31" s="6">
        <f t="shared" si="16"/>
        <v>9</v>
      </c>
      <c r="AG31" s="35">
        <f t="shared" si="17"/>
        <v>0</v>
      </c>
      <c r="AH31" s="25">
        <f>VLOOKUP($D31,[2]EM!$D$1:$O$65540,5,FALSE)</f>
        <v>0</v>
      </c>
      <c r="AI31" s="25">
        <f>_xlfn.XLOOKUP(D31,[2]EM!$D:$D,[2]EM!$AK:$AK,"")</f>
        <v>0</v>
      </c>
      <c r="AJ31" s="25" t="str">
        <f>_xlfn.XLOOKUP(D31,[2]EM!$D:$D,[2]EM!$AN:$AN,"")</f>
        <v>Cup-only training 2014/5/31.  Completed full training 2015-12.</v>
      </c>
      <c r="AK31" s="4" t="str">
        <f>VLOOKUP($D31,[2]EM!$D$1:$O$65540,12,FALSE)</f>
        <v>cowboysfan.escobar@gmail.com</v>
      </c>
      <c r="AL31" s="3" t="s">
        <v>229</v>
      </c>
      <c r="AM31" s="3" t="str">
        <f>_xlfn.XLOOKUP(D31,'[2]EIM check'!$A:$A,'[2]EIM check'!$C:$C,"no info")</f>
        <v>Expires 2027/06</v>
      </c>
      <c r="AN31" s="3"/>
      <c r="AO31" s="3"/>
      <c r="AP31" s="5" t="str">
        <f>IF($AH31="LEC",$C31,"EM")</f>
        <v>EM</v>
      </c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</row>
    <row r="32" spans="1:125" s="11" customFormat="1" ht="20.25" customHeight="1" x14ac:dyDescent="0.2">
      <c r="A32" s="41">
        <f>_xlfn.XLOOKUP(D32,[2]EM!$D:$D,[2]EM!$H:$H,"")</f>
        <v>0</v>
      </c>
      <c r="B32" s="52" t="str">
        <f>VLOOKUP($D32,[2]EM!$D$1:$P$65540,13,FALSE)</f>
        <v>512-924-2461</v>
      </c>
      <c r="C32" s="54" t="str">
        <f>_xlfn.XLOOKUP(D32&amp;"*",[2]EM!$D:$D,[2]EM!$E:$E,"",2)</f>
        <v>7:30,</v>
      </c>
      <c r="D32" s="57" t="s">
        <v>110</v>
      </c>
      <c r="E32" s="65" t="str">
        <f>IF(ISNUMBER(MATCH($D32,'[1]Scheduling Worksheet'!$B$1:$B$65536,0)),VLOOKUP($D32,'[1]Scheduling Worksheet'!$B$1:$W$65536,22,FALSE),"")</f>
        <v>7:30-EM</v>
      </c>
      <c r="F32" s="67" t="str">
        <f>IF(ISNUMBER(MATCH($D32,'[1]Scheduling Worksheet'!$C$1:$C$65536,0)),VLOOKUP($D32,'[1]Scheduling Worksheet'!$C$1:$X$65536,21,FALSE),"")</f>
        <v/>
      </c>
      <c r="G32" s="67" t="str">
        <f>IF(ISNUMBER(MATCH($D32,'[1]Scheduling Worksheet'!$D$1:$D$65536,0)),VLOOKUP($D32,'[1]Scheduling Worksheet'!$D$1:$X$65536,20,FALSE),"")</f>
        <v>7:30-EM</v>
      </c>
      <c r="H32" s="67" t="str">
        <f>IF(ISNUMBER(MATCH($D32,'[1]Scheduling Worksheet'!$E$1:$E$65536,0)),VLOOKUP($D32,'[1]Scheduling Worksheet'!$E$1:$X$65536,19,FALSE),"")</f>
        <v/>
      </c>
      <c r="I32" s="67" t="str">
        <f>IF(ISNUMBER(MATCH($D32,'[1]Scheduling Worksheet'!$F$1:$F$65536,0)),VLOOKUP($D32,'[1]Scheduling Worksheet'!$F$1:$X$65536,19,FALSE),"")</f>
        <v>7:30-EM</v>
      </c>
      <c r="J32" s="67" t="str">
        <f>IF(ISNUMBER(MATCH($D32,'[1]Scheduling Worksheet'!$G$1:$G$65536,0)),VLOOKUP($D32,'[1]Scheduling Worksheet'!$G$1:$X$65536,17,FALSE),"")</f>
        <v/>
      </c>
      <c r="K32" s="67" t="str">
        <f>IF(ISNUMBER(MATCH($D32,'[1]Scheduling Worksheet'!$H$1:$H$65536,0)),VLOOKUP($D32,'[1]Scheduling Worksheet'!$H$1:$X$65536,16,FALSE),"")</f>
        <v>7:30-EM</v>
      </c>
      <c r="L32" s="67" t="str">
        <f>IF(ISNUMBER(MATCH($D32,'[1]Scheduling Worksheet'!$I$1:$I$65536,0)),VLOOKUP($D32,'[1]Scheduling Worksheet'!$I$1:$X$65536,15,FALSE),"")</f>
        <v/>
      </c>
      <c r="M32" s="67" t="str">
        <f>IF(ISNUMBER(MATCH($D32,'[1]Scheduling Worksheet'!$J$1:$J$65536,0)),VLOOKUP($D32,'[1]Scheduling Worksheet'!$J$1:$X$65536,14,FALSE),"")</f>
        <v/>
      </c>
      <c r="N32" s="68" t="str">
        <f>IF(ISNUMBER(MATCH($D32,'[1]Scheduling Worksheet'!$K$1:$K$65536,0)),VLOOKUP($D32,'[1]Scheduling Worksheet'!$K$1:$X$65536,13,FALSE),"")</f>
        <v>7:30-EM</v>
      </c>
      <c r="O32" s="36"/>
      <c r="P32"/>
      <c r="Q32"/>
      <c r="R32" s="52" t="str">
        <f t="shared" si="12"/>
        <v>512-924-2461</v>
      </c>
      <c r="S32" s="54" t="str">
        <f t="shared" si="13"/>
        <v>7:30,</v>
      </c>
      <c r="T32" s="53" t="str">
        <f t="shared" si="14"/>
        <v>Jimenez, Javier</v>
      </c>
      <c r="U32" s="67" t="str">
        <f>IF(ISNUMBER(MATCH($D32,'[1]Scheduling Worksheet'!L$1:L$65536,0)),VLOOKUP($D32,'[1]Scheduling Worksheet'!$L$1:$X$65536,13,FALSE),"")</f>
        <v/>
      </c>
      <c r="V32" s="67" t="str">
        <f>IF(ISNUMBER(MATCH($D32,'[1]Scheduling Worksheet'!$M$1:$M$65536,0)),VLOOKUP($D32,'[1]Scheduling Worksheet'!$M$1:$X$65536,12,FALSE),"")</f>
        <v>7:30-EM</v>
      </c>
      <c r="W32" s="67" t="str">
        <f>IF(ISNUMBER(MATCH($D32,'[1]Scheduling Worksheet'!$N$1:$N$65536,0)),VLOOKUP($D32,'[1]Scheduling Worksheet'!$N$1:$X$65536,11,FALSE),"")</f>
        <v/>
      </c>
      <c r="X32" s="67" t="str">
        <f>IF(ISNUMBER(MATCH($D32,'[1]Scheduling Worksheet'!$O$1:$O$65536,0)),VLOOKUP($D32,'[1]Scheduling Worksheet'!$O$1:$X$65536,10,FALSE),"")</f>
        <v/>
      </c>
      <c r="Y32" s="67" t="str">
        <f>IF(ISNUMBER(MATCH($D32,'[1]Scheduling Worksheet'!$P$1:$P$65536,0)),VLOOKUP($D32,'[1]Scheduling Worksheet'!$P$1:$X$65536,9,FALSE),"")</f>
        <v>7:30-EM</v>
      </c>
      <c r="Z32" s="67" t="str">
        <f>IF(ISNUMBER(MATCH($D32,'[1]Scheduling Worksheet'!$Q$1:$Q$65536,0)),VLOOKUP($D32,'[1]Scheduling Worksheet'!$Q$1:$X$65536,8,FALSE),"")</f>
        <v/>
      </c>
      <c r="AA32" s="67" t="str">
        <f>IF(ISNUMBER(MATCH($D32,'[1]Scheduling Worksheet'!$R$1:$R$65536,0)),VLOOKUP($D32,'[1]Scheduling Worksheet'!$R$1:$X$65536,7,FALSE),"")</f>
        <v>7:30-EM</v>
      </c>
      <c r="AB32" s="68" t="str">
        <f>IF(ISNUMBER(MATCH($D32,'[1]Scheduling Worksheet'!$S$1:$S$65536,0)),VLOOKUP($D32,'[1]Scheduling Worksheet'!$S$1:$X$65536,6,FALSE),"")</f>
        <v/>
      </c>
      <c r="AC32" s="68" t="str">
        <f>IF(ISNUMBER(MATCH($D32,'[1]Scheduling Worksheet'!$T$1:$T$65536,0)),VLOOKUP($D32,'[1]Scheduling Worksheet'!$T$1:$X$65536,5,FALSE),"")</f>
        <v>7:30-EM</v>
      </c>
      <c r="AD32" s="30"/>
      <c r="AE32" s="6">
        <f t="shared" si="15"/>
        <v>9</v>
      </c>
      <c r="AF32" s="6">
        <f t="shared" si="16"/>
        <v>9</v>
      </c>
      <c r="AG32" s="2">
        <f t="shared" si="17"/>
        <v>0</v>
      </c>
      <c r="AH32" s="35">
        <f>VLOOKUP($D32,[2]EM!$D$1:$O$65540,5,FALSE)</f>
        <v>0</v>
      </c>
      <c r="AI32" s="25" t="str">
        <f>_xlfn.XLOOKUP(D32,[2]EM!$D:$D,[2]EM!$AK:$AK,"")</f>
        <v>with Lillian Jimenez</v>
      </c>
      <c r="AJ32" s="25" t="str">
        <f>_xlfn.XLOOKUP(D32,[2]EM!$D:$D,[2]EM!$AN:$AN,"")</f>
        <v>Back 2027-06 Re-trained no response 2023-07</v>
      </c>
      <c r="AK32" s="4" t="str">
        <f>VLOOKUP($D32,[2]EM!$D$1:$O$65540,12,FALSE)</f>
        <v>Cld123@austin.rr.com</v>
      </c>
      <c r="AL32" s="4" t="s">
        <v>207</v>
      </c>
      <c r="AM32" s="3" t="str">
        <f>_xlfn.XLOOKUP(D32,'[2]EIM check'!$A:$A,'[2]EIM check'!$C:$C,"no info")</f>
        <v>Expires 2026/06</v>
      </c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</row>
    <row r="33" spans="1:125" s="11" customFormat="1" ht="20.25" customHeight="1" x14ac:dyDescent="0.2">
      <c r="A33" s="41">
        <f>_xlfn.XLOOKUP(D33,[2]EM!$D:$D,[2]EM!$H:$H,"")</f>
        <v>0</v>
      </c>
      <c r="B33" s="52" t="str">
        <f>VLOOKUP($D33,[2]EM!$D$1:$P$65540,13,FALSE)</f>
        <v>512-924-1415</v>
      </c>
      <c r="C33" s="54" t="str">
        <f>_xlfn.XLOOKUP(D33&amp;"*",[2]EM!$D:$D,[2]EM!$E:$E,"",2)</f>
        <v>7:30,</v>
      </c>
      <c r="D33" s="57" t="s">
        <v>111</v>
      </c>
      <c r="E33" s="65" t="str">
        <f>IF(ISNUMBER(MATCH($D33,'[1]Scheduling Worksheet'!$B$1:$B$65536,0)),VLOOKUP($D33,'[1]Scheduling Worksheet'!$B$1:$W$65536,22,FALSE),"")</f>
        <v>7:30-EM</v>
      </c>
      <c r="F33" s="67" t="str">
        <f>IF(ISNUMBER(MATCH($D33,'[1]Scheduling Worksheet'!$C$1:$C$65536,0)),VLOOKUP($D33,'[1]Scheduling Worksheet'!$C$1:$X$65536,21,FALSE),"")</f>
        <v/>
      </c>
      <c r="G33" s="67" t="str">
        <f>IF(ISNUMBER(MATCH($D33,'[1]Scheduling Worksheet'!$D$1:$D$65536,0)),VLOOKUP($D33,'[1]Scheduling Worksheet'!$D$1:$X$65536,20,FALSE),"")</f>
        <v>7:30-EM</v>
      </c>
      <c r="H33" s="67" t="str">
        <f>IF(ISNUMBER(MATCH($D33,'[1]Scheduling Worksheet'!$E$1:$E$65536,0)),VLOOKUP($D33,'[1]Scheduling Worksheet'!$E$1:$X$65536,19,FALSE),"")</f>
        <v/>
      </c>
      <c r="I33" s="67" t="str">
        <f>IF(ISNUMBER(MATCH($D33,'[1]Scheduling Worksheet'!$F$1:$F$65536,0)),VLOOKUP($D33,'[1]Scheduling Worksheet'!$F$1:$X$65536,19,FALSE),"")</f>
        <v>7:30-EM</v>
      </c>
      <c r="J33" s="67" t="str">
        <f>IF(ISNUMBER(MATCH($D33,'[1]Scheduling Worksheet'!$G$1:$G$65536,0)),VLOOKUP($D33,'[1]Scheduling Worksheet'!$G$1:$X$65536,17,FALSE),"")</f>
        <v/>
      </c>
      <c r="K33" s="67" t="str">
        <f>IF(ISNUMBER(MATCH($D33,'[1]Scheduling Worksheet'!$H$1:$H$65536,0)),VLOOKUP($D33,'[1]Scheduling Worksheet'!$H$1:$X$65536,16,FALSE),"")</f>
        <v>7:30-EM</v>
      </c>
      <c r="L33" s="67" t="str">
        <f>IF(ISNUMBER(MATCH($D33,'[1]Scheduling Worksheet'!$I$1:$I$65536,0)),VLOOKUP($D33,'[1]Scheduling Worksheet'!$I$1:$X$65536,15,FALSE),"")</f>
        <v/>
      </c>
      <c r="M33" s="67" t="str">
        <f>IF(ISNUMBER(MATCH($D33,'[1]Scheduling Worksheet'!$J$1:$J$65536,0)),VLOOKUP($D33,'[1]Scheduling Worksheet'!$J$1:$X$65536,14,FALSE),"")</f>
        <v/>
      </c>
      <c r="N33" s="68" t="str">
        <f>IF(ISNUMBER(MATCH($D33,'[1]Scheduling Worksheet'!$K$1:$K$65536,0)),VLOOKUP($D33,'[1]Scheduling Worksheet'!$K$1:$X$65536,13,FALSE),"")</f>
        <v>7:30-EM</v>
      </c>
      <c r="O33" s="36"/>
      <c r="P33"/>
      <c r="Q33"/>
      <c r="R33" s="52" t="str">
        <f t="shared" si="12"/>
        <v>512-924-1415</v>
      </c>
      <c r="S33" s="54" t="str">
        <f t="shared" si="13"/>
        <v>7:30,</v>
      </c>
      <c r="T33" s="53" t="str">
        <f t="shared" si="14"/>
        <v>Jimenez, Lillian</v>
      </c>
      <c r="U33" s="67" t="str">
        <f>IF(ISNUMBER(MATCH($D33,'[1]Scheduling Worksheet'!L$1:L$65536,0)),VLOOKUP($D33,'[1]Scheduling Worksheet'!$L$1:$X$65536,13,FALSE),"")</f>
        <v/>
      </c>
      <c r="V33" s="67" t="str">
        <f>IF(ISNUMBER(MATCH($D33,'[1]Scheduling Worksheet'!$M$1:$M$65536,0)),VLOOKUP($D33,'[1]Scheduling Worksheet'!$M$1:$X$65536,12,FALSE),"")</f>
        <v>7:30-EM</v>
      </c>
      <c r="W33" s="67" t="str">
        <f>IF(ISNUMBER(MATCH($D33,'[1]Scheduling Worksheet'!$N$1:$N$65536,0)),VLOOKUP($D33,'[1]Scheduling Worksheet'!$N$1:$X$65536,11,FALSE),"")</f>
        <v/>
      </c>
      <c r="X33" s="67" t="str">
        <f>IF(ISNUMBER(MATCH($D33,'[1]Scheduling Worksheet'!$O$1:$O$65536,0)),VLOOKUP($D33,'[1]Scheduling Worksheet'!$O$1:$X$65536,10,FALSE),"")</f>
        <v/>
      </c>
      <c r="Y33" s="67" t="str">
        <f>IF(ISNUMBER(MATCH($D33,'[1]Scheduling Worksheet'!$P$1:$P$65536,0)),VLOOKUP($D33,'[1]Scheduling Worksheet'!$P$1:$X$65536,9,FALSE),"")</f>
        <v>7:30-EM</v>
      </c>
      <c r="Z33" s="67" t="str">
        <f>IF(ISNUMBER(MATCH($D33,'[1]Scheduling Worksheet'!$Q$1:$Q$65536,0)),VLOOKUP($D33,'[1]Scheduling Worksheet'!$Q$1:$X$65536,8,FALSE),"")</f>
        <v/>
      </c>
      <c r="AA33" s="67" t="str">
        <f>IF(ISNUMBER(MATCH($D33,'[1]Scheduling Worksheet'!$R$1:$R$65536,0)),VLOOKUP($D33,'[1]Scheduling Worksheet'!$R$1:$X$65536,7,FALSE),"")</f>
        <v>7:30-EM</v>
      </c>
      <c r="AB33" s="68" t="str">
        <f>IF(ISNUMBER(MATCH($D33,'[1]Scheduling Worksheet'!$S$1:$S$65536,0)),VLOOKUP($D33,'[1]Scheduling Worksheet'!$S$1:$X$65536,6,FALSE),"")</f>
        <v/>
      </c>
      <c r="AC33" s="68" t="str">
        <f>IF(ISNUMBER(MATCH($D33,'[1]Scheduling Worksheet'!$T$1:$T$65536,0)),VLOOKUP($D33,'[1]Scheduling Worksheet'!$T$1:$X$65536,5,FALSE),"")</f>
        <v>7:30-EM</v>
      </c>
      <c r="AD33" s="30"/>
      <c r="AE33" s="6">
        <f t="shared" si="15"/>
        <v>9</v>
      </c>
      <c r="AF33" s="6">
        <f t="shared" si="16"/>
        <v>9</v>
      </c>
      <c r="AG33" s="2">
        <f t="shared" si="17"/>
        <v>0</v>
      </c>
      <c r="AH33" s="35">
        <f>VLOOKUP($D33,[2]EM!$D$1:$O$65540,5,FALSE)</f>
        <v>0</v>
      </c>
      <c r="AI33" s="25" t="str">
        <f>_xlfn.XLOOKUP(D33,[2]EM!$D:$D,[2]EM!$AK:$AK,"")</f>
        <v>with Javier Jiminez</v>
      </c>
      <c r="AJ33" s="25" t="str">
        <f>_xlfn.XLOOKUP(D33,[2]EM!$D:$D,[2]EM!$AN:$AN,"")</f>
        <v>Back 2027-06 Re-trained no response 2023-07</v>
      </c>
      <c r="AK33" s="4" t="str">
        <f>VLOOKUP($D33,[2]EM!$D$1:$O$65540,12,FALSE)</f>
        <v>Cld123@austin.rr.com, tootie.poquito.sassy@gmail.com</v>
      </c>
      <c r="AL33" s="4" t="s">
        <v>208</v>
      </c>
      <c r="AM33" s="3" t="str">
        <f>_xlfn.XLOOKUP(D33,'[2]EIM check'!$A:$A,'[2]EIM check'!$C:$C,"no info")</f>
        <v>Expires 2026/06</v>
      </c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</row>
    <row r="34" spans="1:125" s="11" customFormat="1" ht="20.25" customHeight="1" x14ac:dyDescent="0.2">
      <c r="A34" s="41">
        <f>_xlfn.XLOOKUP(D34,[2]EM!$D:$D,[2]EM!$H:$H,"")</f>
        <v>0</v>
      </c>
      <c r="B34" s="100" t="str">
        <f>VLOOKUP($D34,[2]EM!$D$1:$P$65540,13,FALSE)</f>
        <v>716-628-6095</v>
      </c>
      <c r="C34" s="54" t="str">
        <f>_xlfn.XLOOKUP(D34&amp;"*",[2]EM!$D:$D,[2]EM!$E:$E,"",2)</f>
        <v>7:30, 9:30,</v>
      </c>
      <c r="D34" s="57" t="s">
        <v>117</v>
      </c>
      <c r="E34" s="65" t="str">
        <f>IF(ISNUMBER(MATCH($D34,'[1]Scheduling Worksheet'!$B$1:$B$65536,0)),VLOOKUP($D34,'[1]Scheduling Worksheet'!$B$1:$W$65536,22,FALSE),"")</f>
        <v/>
      </c>
      <c r="F34" s="67" t="str">
        <f>IF(ISNUMBER(MATCH($D34,'[1]Scheduling Worksheet'!$C$1:$C$65536,0)),VLOOKUP($D34,'[1]Scheduling Worksheet'!$C$1:$X$65536,21,FALSE),"")</f>
        <v>7:30-EM</v>
      </c>
      <c r="G34" s="66" t="str">
        <f>IF(ISNUMBER(MATCH($D34,'[1]Scheduling Worksheet'!$D$1:$D$65536,0)),VLOOKUP($D34,'[1]Scheduling Worksheet'!$D$1:$X$65536,20,FALSE),"")</f>
        <v/>
      </c>
      <c r="H34" s="66" t="str">
        <f>IF(ISNUMBER(MATCH($D34,'[1]Scheduling Worksheet'!$E$1:$E$65536,0)),VLOOKUP($D34,'[1]Scheduling Worksheet'!$E$1:$X$65536,19,FALSE),"")</f>
        <v/>
      </c>
      <c r="I34" s="66" t="str">
        <f>IF(ISNUMBER(MATCH($D34,'[1]Scheduling Worksheet'!$F$1:$F$65536,0)),VLOOKUP($D34,'[1]Scheduling Worksheet'!$F$1:$X$65536,19,FALSE),"")</f>
        <v/>
      </c>
      <c r="J34" s="67" t="str">
        <f>IF(ISNUMBER(MATCH($D34,'[1]Scheduling Worksheet'!$G$1:$G$65536,0)),VLOOKUP($D34,'[1]Scheduling Worksheet'!$G$1:$X$65536,17,FALSE),"")</f>
        <v/>
      </c>
      <c r="K34" s="67" t="str">
        <f>IF(ISNUMBER(MATCH($D34,'[1]Scheduling Worksheet'!$H$1:$H$65536,0)),VLOOKUP($D34,'[1]Scheduling Worksheet'!$H$1:$X$65536,16,FALSE),"")</f>
        <v>7:30-EM</v>
      </c>
      <c r="L34" s="67" t="str">
        <f>IF(ISNUMBER(MATCH($D34,'[1]Scheduling Worksheet'!$I$1:$I$65536,0)),VLOOKUP($D34,'[1]Scheduling Worksheet'!$I$1:$X$65536,15,FALSE),"")</f>
        <v/>
      </c>
      <c r="M34" s="67" t="str">
        <f>IF(ISNUMBER(MATCH($D34,'[1]Scheduling Worksheet'!$J$1:$J$65536,0)),VLOOKUP($D34,'[1]Scheduling Worksheet'!$J$1:$X$65536,14,FALSE),"")</f>
        <v>7:30-EM</v>
      </c>
      <c r="N34" s="69" t="str">
        <f>IF(ISNUMBER(MATCH($D34,'[1]Scheduling Worksheet'!$K$1:$K$65536,0)),VLOOKUP($D34,'[1]Scheduling Worksheet'!$K$1:$X$65536,13,FALSE),"")</f>
        <v/>
      </c>
      <c r="O34" s="36"/>
      <c r="P34"/>
      <c r="Q34"/>
      <c r="R34" s="52" t="str">
        <f t="shared" si="12"/>
        <v>716-628-6095</v>
      </c>
      <c r="S34" s="54" t="str">
        <f t="shared" si="13"/>
        <v>7:30, 9:30,</v>
      </c>
      <c r="T34" s="53" t="str">
        <f t="shared" si="14"/>
        <v>Stich, John</v>
      </c>
      <c r="U34" s="67" t="str">
        <f>IF(ISNUMBER(MATCH($D34,'[1]Scheduling Worksheet'!L$1:L$65536,0)),VLOOKUP($D34,'[1]Scheduling Worksheet'!$L$1:$X$65536,13,FALSE),"")</f>
        <v>7:30-EM</v>
      </c>
      <c r="V34" s="66" t="str">
        <f>IF(ISNUMBER(MATCH($D34,'[1]Scheduling Worksheet'!$M$1:$M$65536,0)),VLOOKUP($D34,'[1]Scheduling Worksheet'!$M$1:$X$65536,12,FALSE),"")</f>
        <v/>
      </c>
      <c r="W34" s="67" t="str">
        <f>IF(ISNUMBER(MATCH($D34,'[1]Scheduling Worksheet'!$N$1:$N$65536,0)),VLOOKUP($D34,'[1]Scheduling Worksheet'!$N$1:$X$65536,11,FALSE),"")</f>
        <v>7:30-EM</v>
      </c>
      <c r="X34" s="67" t="str">
        <f>IF(ISNUMBER(MATCH($D34,'[1]Scheduling Worksheet'!$O$1:$O$65536,0)),VLOOKUP($D34,'[1]Scheduling Worksheet'!$O$1:$X$65536,10,FALSE),"")</f>
        <v/>
      </c>
      <c r="Y34" s="67" t="str">
        <f>IF(ISNUMBER(MATCH($D34,'[1]Scheduling Worksheet'!$P$1:$P$65536,0)),VLOOKUP($D34,'[1]Scheduling Worksheet'!$P$1:$X$65536,9,FALSE),"")</f>
        <v>7:30-EM</v>
      </c>
      <c r="Z34" s="67" t="str">
        <f>IF(ISNUMBER(MATCH($D34,'[1]Scheduling Worksheet'!$Q$1:$Q$65536,0)),VLOOKUP($D34,'[1]Scheduling Worksheet'!$Q$1:$X$65536,8,FALSE),"")</f>
        <v/>
      </c>
      <c r="AA34" s="67" t="str">
        <f>IF(ISNUMBER(MATCH($D34,'[1]Scheduling Worksheet'!$R$1:$R$65536,0)),VLOOKUP($D34,'[1]Scheduling Worksheet'!$R$1:$X$65536,7,FALSE),"")</f>
        <v>7:30-EM</v>
      </c>
      <c r="AB34" s="68" t="str">
        <f>IF(ISNUMBER(MATCH($D34,'[1]Scheduling Worksheet'!$S$1:$S$65536,0)),VLOOKUP($D34,'[1]Scheduling Worksheet'!$S$1:$X$65536,6,FALSE),"")</f>
        <v/>
      </c>
      <c r="AC34" s="68" t="str">
        <f>IF(ISNUMBER(MATCH($D34,'[1]Scheduling Worksheet'!$T$1:$T$65536,0)),VLOOKUP($D34,'[1]Scheduling Worksheet'!$T$1:$X$65536,5,FALSE),"")</f>
        <v>7:30-EM</v>
      </c>
      <c r="AD34" s="30"/>
      <c r="AE34" s="6">
        <f t="shared" si="15"/>
        <v>8</v>
      </c>
      <c r="AF34" s="6">
        <f t="shared" si="16"/>
        <v>8</v>
      </c>
      <c r="AG34" s="2">
        <f t="shared" si="17"/>
        <v>0</v>
      </c>
      <c r="AH34" s="35">
        <f>VLOOKUP($D34,[2]EM!$D$1:$O$65540,5,FALSE)</f>
        <v>0</v>
      </c>
      <c r="AI34" s="25">
        <f>_xlfn.XLOOKUP(D34,[2]EM!$D:$D,[2]EM!$AK:$AK,"")</f>
        <v>0</v>
      </c>
      <c r="AJ34" s="25">
        <f>_xlfn.XLOOKUP(D34,[2]EM!$D:$D,[2]EM!$AN:$AN,"")</f>
        <v>0</v>
      </c>
      <c r="AK34" s="4" t="str">
        <f>VLOOKUP($D34,[2]EM!$D$1:$O$65540,12,FALSE)</f>
        <v>johnbstich@gmail.com</v>
      </c>
      <c r="AL34" s="4" t="s">
        <v>194</v>
      </c>
      <c r="AM34" s="3" t="str">
        <f>_xlfn.XLOOKUP(D34,'[2]EIM check'!$A:$A,'[2]EIM check'!$C:$C,"no info")</f>
        <v>Expires 2025/07</v>
      </c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</row>
    <row r="35" spans="1:125" s="11" customFormat="1" ht="20.25" customHeight="1" x14ac:dyDescent="0.2">
      <c r="A35" s="41">
        <f>_xlfn.XLOOKUP(D35,[2]EM!$D:$D,[2]EM!$H:$H,"")</f>
        <v>0</v>
      </c>
      <c r="B35" s="52" t="str">
        <f>VLOOKUP($D35,[2]EM!$D$1:$P$65540,13,FALSE)</f>
        <v>512-590-9046</v>
      </c>
      <c r="C35" s="54" t="str">
        <f>_xlfn.XLOOKUP(D35&amp;"*",[2]EM!$D:$D,[2]EM!$E:$E,"",2)</f>
        <v>7:30,</v>
      </c>
      <c r="D35" s="53" t="s">
        <v>95</v>
      </c>
      <c r="E35" s="65" t="str">
        <f>IF(ISNUMBER(MATCH($D35,'[1]Scheduling Worksheet'!$B$1:$B$65536,0)),VLOOKUP($D35,'[1]Scheduling Worksheet'!$B$1:$W$65536,22,FALSE),"")</f>
        <v>7:30-EM</v>
      </c>
      <c r="F35" s="67" t="str">
        <f>IF(ISNUMBER(MATCH($D35,'[1]Scheduling Worksheet'!$C$1:$C$65536,0)),VLOOKUP($D35,'[1]Scheduling Worksheet'!$C$1:$X$65536,21,FALSE),"")</f>
        <v/>
      </c>
      <c r="G35" s="67" t="str">
        <f>IF(ISNUMBER(MATCH($D35,'[1]Scheduling Worksheet'!$D$1:$D$65536,0)),VLOOKUP($D35,'[1]Scheduling Worksheet'!$D$1:$X$65536,20,FALSE),"")</f>
        <v>7:30-EM</v>
      </c>
      <c r="H35" s="67" t="str">
        <f>IF(ISNUMBER(MATCH($D35,'[1]Scheduling Worksheet'!$E$1:$E$65536,0)),VLOOKUP($D35,'[1]Scheduling Worksheet'!$E$1:$X$65536,19,FALSE),"")</f>
        <v/>
      </c>
      <c r="I35" s="67" t="str">
        <f>IF(ISNUMBER(MATCH($D35,'[1]Scheduling Worksheet'!$F$1:$F$65536,0)),VLOOKUP($D35,'[1]Scheduling Worksheet'!$F$1:$X$65536,19,FALSE),"")</f>
        <v/>
      </c>
      <c r="J35" s="67" t="str">
        <f>IF(ISNUMBER(MATCH($D35,'[1]Scheduling Worksheet'!$G$1:$G$65536,0)),VLOOKUP($D35,'[1]Scheduling Worksheet'!$G$1:$X$65536,17,FALSE),"")</f>
        <v>7:30-EM</v>
      </c>
      <c r="K35" s="67" t="str">
        <f>IF(ISNUMBER(MATCH($D35,'[1]Scheduling Worksheet'!$H$1:$H$65536,0)),VLOOKUP($D35,'[1]Scheduling Worksheet'!$H$1:$X$65536,16,FALSE),"")</f>
        <v/>
      </c>
      <c r="L35" s="67" t="str">
        <f>IF(ISNUMBER(MATCH($D35,'[1]Scheduling Worksheet'!$I$1:$I$65536,0)),VLOOKUP($D35,'[1]Scheduling Worksheet'!$I$1:$X$65536,15,FALSE),"")</f>
        <v/>
      </c>
      <c r="M35" s="67" t="str">
        <f>IF(ISNUMBER(MATCH($D35,'[1]Scheduling Worksheet'!$J$1:$J$65536,0)),VLOOKUP($D35,'[1]Scheduling Worksheet'!$J$1:$X$65536,14,FALSE),"")</f>
        <v>7:30-EM</v>
      </c>
      <c r="N35" s="69" t="str">
        <f>IF(ISNUMBER(MATCH($D35,'[1]Scheduling Worksheet'!$K$1:$K$65536,0)),VLOOKUP($D35,'[1]Scheduling Worksheet'!$K$1:$X$65536,13,FALSE),"")</f>
        <v/>
      </c>
      <c r="O35" s="36"/>
      <c r="P35"/>
      <c r="Q35"/>
      <c r="R35" s="52" t="str">
        <f t="shared" si="12"/>
        <v>512-590-9046</v>
      </c>
      <c r="S35" s="54" t="str">
        <f t="shared" si="13"/>
        <v>7:30,</v>
      </c>
      <c r="T35" s="53" t="str">
        <f t="shared" si="14"/>
        <v>Lashlee, Matt</v>
      </c>
      <c r="U35" s="67" t="str">
        <f>IF(ISNUMBER(MATCH($D35,'[1]Scheduling Worksheet'!L$1:L$65536,0)),VLOOKUP($D35,'[1]Scheduling Worksheet'!$L$1:$X$65536,13,FALSE),"")</f>
        <v>7:30-EM</v>
      </c>
      <c r="V35" s="67" t="str">
        <f>IF(ISNUMBER(MATCH($D35,'[1]Scheduling Worksheet'!$M$1:$M$65536,0)),VLOOKUP($D35,'[1]Scheduling Worksheet'!$M$1:$X$65536,12,FALSE),"")</f>
        <v/>
      </c>
      <c r="W35" s="67" t="str">
        <f>IF(ISNUMBER(MATCH($D35,'[1]Scheduling Worksheet'!$N$1:$N$65536,0)),VLOOKUP($D35,'[1]Scheduling Worksheet'!$N$1:$X$65536,11,FALSE),"")</f>
        <v/>
      </c>
      <c r="X35" s="67" t="str">
        <f>IF(ISNUMBER(MATCH($D35,'[1]Scheduling Worksheet'!$O$1:$O$65536,0)),VLOOKUP($D35,'[1]Scheduling Worksheet'!$O$1:$X$65536,10,FALSE),"")</f>
        <v>7:30-EM</v>
      </c>
      <c r="Y35" s="67" t="str">
        <f>IF(ISNUMBER(MATCH($D35,'[1]Scheduling Worksheet'!$P$1:$P$65536,0)),VLOOKUP($D35,'[1]Scheduling Worksheet'!$P$1:$X$65536,9,FALSE),"")</f>
        <v/>
      </c>
      <c r="Z35" s="67" t="str">
        <f>IF(ISNUMBER(MATCH($D35,'[1]Scheduling Worksheet'!$Q$1:$Q$65536,0)),VLOOKUP($D35,'[1]Scheduling Worksheet'!$Q$1:$X$65536,8,FALSE),"")</f>
        <v>7:30-EM</v>
      </c>
      <c r="AA35" s="67" t="str">
        <f>IF(ISNUMBER(MATCH($D35,'[1]Scheduling Worksheet'!$R$1:$R$65536,0)),VLOOKUP($D35,'[1]Scheduling Worksheet'!$R$1:$X$65536,7,FALSE),"")</f>
        <v/>
      </c>
      <c r="AB35" s="68" t="str">
        <f>IF(ISNUMBER(MATCH($D35,'[1]Scheduling Worksheet'!$S$1:$S$65536,0)),VLOOKUP($D35,'[1]Scheduling Worksheet'!$S$1:$X$65536,6,FALSE),"")</f>
        <v>7:30-EM</v>
      </c>
      <c r="AC35" s="68" t="str">
        <f>IF(ISNUMBER(MATCH($D35,'[1]Scheduling Worksheet'!$T$1:$T$65536,0)),VLOOKUP($D35,'[1]Scheduling Worksheet'!$T$1:$X$65536,5,FALSE),"")</f>
        <v/>
      </c>
      <c r="AD35" s="30"/>
      <c r="AE35" s="6">
        <f t="shared" si="15"/>
        <v>8</v>
      </c>
      <c r="AF35" s="6">
        <f t="shared" si="16"/>
        <v>8</v>
      </c>
      <c r="AG35" s="35">
        <f t="shared" si="17"/>
        <v>0</v>
      </c>
      <c r="AH35" s="25">
        <f>VLOOKUP($D35,[2]EM!$D$1:$O$65540,5,FALSE)</f>
        <v>0</v>
      </c>
      <c r="AI35" s="25" t="str">
        <f>_xlfn.XLOOKUP(D35,[2]EM!$D:$D,[2]EM!$AK:$AK,"")</f>
        <v>Not showing up per DW 2023-10</v>
      </c>
      <c r="AJ35" s="25">
        <f>_xlfn.XLOOKUP(D35,[2]EM!$D:$D,[2]EM!$AN:$AN,"")</f>
        <v>0</v>
      </c>
      <c r="AK35" s="4" t="str">
        <f>VLOOKUP($D35,[2]EM!$D$1:$O$65540,12,FALSE)</f>
        <v>matt.lashlee@gmail.com</v>
      </c>
      <c r="AL35" s="3" t="s">
        <v>214</v>
      </c>
      <c r="AM35" s="3" t="str">
        <f>_xlfn.XLOOKUP(D35,'[2]EIM check'!$A:$A,'[2]EIM check'!$C:$C,"no info")</f>
        <v>Expires 2026/10</v>
      </c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DU35" s="10"/>
    </row>
    <row r="36" spans="1:125" s="11" customFormat="1" ht="20.25" customHeight="1" x14ac:dyDescent="0.2">
      <c r="A36" s="41">
        <f>_xlfn.XLOOKUP(D36,[2]EM!$D:$D,[2]EM!$H:$H,"")</f>
        <v>0</v>
      </c>
      <c r="B36" s="89" t="str">
        <f>VLOOKUP($D36,[2]EM!$D$1:$P$65540,13,FALSE)</f>
        <v>512-301-4979</v>
      </c>
      <c r="C36" s="54" t="str">
        <f>_xlfn.XLOOKUP(D36&amp;"*",[2]EM!$D:$D,[2]EM!$E:$E,"",2)</f>
        <v>7:30,</v>
      </c>
      <c r="D36" s="53" t="s">
        <v>6</v>
      </c>
      <c r="E36" s="65" t="str">
        <f>IF(ISNUMBER(MATCH($D36,'[1]Scheduling Worksheet'!$B$1:$B$65536,0)),VLOOKUP($D36,'[1]Scheduling Worksheet'!$B$1:$W$65536,22,FALSE),"")</f>
        <v/>
      </c>
      <c r="F36" s="66" t="str">
        <f>IF(ISNUMBER(MATCH($D36,'[1]Scheduling Worksheet'!$C$1:$C$65536,0)),VLOOKUP($D36,'[1]Scheduling Worksheet'!$C$1:$X$65536,21,FALSE),"")</f>
        <v/>
      </c>
      <c r="G36" s="66" t="str">
        <f>IF(ISNUMBER(MATCH($D36,'[1]Scheduling Worksheet'!$D$1:$D$65536,0)),VLOOKUP($D36,'[1]Scheduling Worksheet'!$D$1:$X$65536,20,FALSE),"")</f>
        <v/>
      </c>
      <c r="H36" s="67" t="str">
        <f>IF(ISNUMBER(MATCH($D36,'[1]Scheduling Worksheet'!$E$1:$E$65536,0)),VLOOKUP($D36,'[1]Scheduling Worksheet'!$E$1:$X$65536,19,FALSE),"")</f>
        <v>7:30-EM</v>
      </c>
      <c r="I36" s="67" t="str">
        <f>IF(ISNUMBER(MATCH($D36,'[1]Scheduling Worksheet'!$F$1:$F$65536,0)),VLOOKUP($D36,'[1]Scheduling Worksheet'!$F$1:$X$65536,19,FALSE),"")</f>
        <v/>
      </c>
      <c r="J36" s="67" t="str">
        <f>IF(ISNUMBER(MATCH($D36,'[1]Scheduling Worksheet'!$G$1:$G$65536,0)),VLOOKUP($D36,'[1]Scheduling Worksheet'!$G$1:$X$65536,17,FALSE),"")</f>
        <v>7:30-EM</v>
      </c>
      <c r="K36" s="67" t="str">
        <f>IF(ISNUMBER(MATCH($D36,'[1]Scheduling Worksheet'!$H$1:$H$65536,0)),VLOOKUP($D36,'[1]Scheduling Worksheet'!$H$1:$X$65536,16,FALSE),"")</f>
        <v/>
      </c>
      <c r="L36" s="67" t="str">
        <f>IF(ISNUMBER(MATCH($D36,'[1]Scheduling Worksheet'!$I$1:$I$65536,0)),VLOOKUP($D36,'[1]Scheduling Worksheet'!$I$1:$X$65536,15,FALSE),"")</f>
        <v>7:30-EM</v>
      </c>
      <c r="M36" s="67" t="str">
        <f>IF(ISNUMBER(MATCH($D36,'[1]Scheduling Worksheet'!$J$1:$J$65536,0)),VLOOKUP($D36,'[1]Scheduling Worksheet'!$J$1:$X$65536,14,FALSE),"")</f>
        <v/>
      </c>
      <c r="N36" s="68" t="str">
        <f>IF(ISNUMBER(MATCH($D36,'[1]Scheduling Worksheet'!$K$1:$K$65536,0)),VLOOKUP($D36,'[1]Scheduling Worksheet'!$K$1:$X$65536,13,FALSE),"")</f>
        <v>7:30-EM</v>
      </c>
      <c r="O36" s="36"/>
      <c r="P36"/>
      <c r="Q36"/>
      <c r="R36" s="52" t="str">
        <f t="shared" si="12"/>
        <v>512-301-4979</v>
      </c>
      <c r="S36" s="54" t="str">
        <f t="shared" si="13"/>
        <v>7:30,</v>
      </c>
      <c r="T36" s="53" t="str">
        <f t="shared" si="14"/>
        <v>Ibarra, DeLane</v>
      </c>
      <c r="U36" s="67" t="str">
        <f>IF(ISNUMBER(MATCH($D36,'[1]Scheduling Worksheet'!L$1:L$65536,0)),VLOOKUP($D36,'[1]Scheduling Worksheet'!$L$1:$X$65536,13,FALSE),"")</f>
        <v>7:30-EM</v>
      </c>
      <c r="V36" s="67" t="str">
        <f>IF(ISNUMBER(MATCH($D36,'[1]Scheduling Worksheet'!$M$1:$M$65536,0)),VLOOKUP($D36,'[1]Scheduling Worksheet'!$M$1:$X$65536,12,FALSE),"")</f>
        <v/>
      </c>
      <c r="W36" s="67" t="str">
        <f>IF(ISNUMBER(MATCH($D36,'[1]Scheduling Worksheet'!$N$1:$N$65536,0)),VLOOKUP($D36,'[1]Scheduling Worksheet'!$N$1:$X$65536,11,FALSE),"")</f>
        <v/>
      </c>
      <c r="X36" s="67" t="str">
        <f>IF(ISNUMBER(MATCH($D36,'[1]Scheduling Worksheet'!$O$1:$O$65536,0)),VLOOKUP($D36,'[1]Scheduling Worksheet'!$O$1:$X$65536,10,FALSE),"")</f>
        <v>7:30-EM</v>
      </c>
      <c r="Y36" s="67" t="str">
        <f>IF(ISNUMBER(MATCH($D36,'[1]Scheduling Worksheet'!$P$1:$P$65536,0)),VLOOKUP($D36,'[1]Scheduling Worksheet'!$P$1:$X$65536,9,FALSE),"")</f>
        <v/>
      </c>
      <c r="Z36" s="67" t="str">
        <f>IF(ISNUMBER(MATCH($D36,'[1]Scheduling Worksheet'!$Q$1:$Q$65536,0)),VLOOKUP($D36,'[1]Scheduling Worksheet'!$Q$1:$X$65536,8,FALSE),"")</f>
        <v/>
      </c>
      <c r="AA36" s="67" t="str">
        <f>IF(ISNUMBER(MATCH($D36,'[1]Scheduling Worksheet'!$R$1:$R$65536,0)),VLOOKUP($D36,'[1]Scheduling Worksheet'!$R$1:$X$65536,7,FALSE),"")</f>
        <v>7:30-EM</v>
      </c>
      <c r="AB36" s="68" t="str">
        <f>IF(ISNUMBER(MATCH($D36,'[1]Scheduling Worksheet'!$S$1:$S$65536,0)),VLOOKUP($D36,'[1]Scheduling Worksheet'!$S$1:$X$65536,6,FALSE),"")</f>
        <v/>
      </c>
      <c r="AC36" s="68" t="str">
        <f>IF(ISNUMBER(MATCH($D36,'[1]Scheduling Worksheet'!$T$1:$T$65536,0)),VLOOKUP($D36,'[1]Scheduling Worksheet'!$T$1:$X$65536,5,FALSE),"")</f>
        <v/>
      </c>
      <c r="AD36" s="30"/>
      <c r="AE36" s="6">
        <f t="shared" si="15"/>
        <v>7</v>
      </c>
      <c r="AF36" s="6">
        <f t="shared" si="16"/>
        <v>7</v>
      </c>
      <c r="AG36" s="35">
        <f t="shared" si="17"/>
        <v>0</v>
      </c>
      <c r="AH36" s="25">
        <f>VLOOKUP($D36,[2]EM!$D$1:$O$65540,5,FALSE)</f>
        <v>0</v>
      </c>
      <c r="AI36" s="25">
        <f>_xlfn.XLOOKUP(D36,[2]EM!$D:$D,[2]EM!$AK:$AK,"")</f>
        <v>0</v>
      </c>
      <c r="AJ36" s="25">
        <f>_xlfn.XLOOKUP(D36,[2]EM!$D:$D,[2]EM!$AN:$AN,"")</f>
        <v>0</v>
      </c>
      <c r="AK36" s="4" t="str">
        <f>VLOOKUP($D36,[2]EM!$D$1:$O$65540,12,FALSE)</f>
        <v>deibarra@sbcglobal.net</v>
      </c>
      <c r="AL36" s="3" t="s">
        <v>252</v>
      </c>
      <c r="AM36" s="3" t="str">
        <f>_xlfn.XLOOKUP(D36,'[2]EIM check'!$A:$A,'[2]EIM check'!$C:$C,"no info")</f>
        <v>Expires 2028/02</v>
      </c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DU36" s="10"/>
    </row>
    <row r="37" spans="1:125" s="11" customFormat="1" ht="20.25" customHeight="1" x14ac:dyDescent="0.2">
      <c r="A37" s="41" t="str">
        <f>_xlfn.XLOOKUP(D37,[2]EM!$D:$D,[2]EM!$H:$H,"")</f>
        <v>LEC</v>
      </c>
      <c r="B37" s="52" t="str">
        <f>VLOOKUP($D37,[2]EM!$D$1:$P$65540,13,FALSE)</f>
        <v>512-947-6217
512-599-5222</v>
      </c>
      <c r="C37" s="54" t="str">
        <f>_xlfn.XLOOKUP(D37&amp;"*",[2]EM!$D:$D,[2]EM!$E:$E,"",2)</f>
        <v>7:30,</v>
      </c>
      <c r="D37" s="101" t="s">
        <v>41</v>
      </c>
      <c r="E37" s="65" t="str">
        <f>IF(ISNUMBER(MATCH($D37,'[1]Scheduling Worksheet'!$B$1:$B$65536,0)),VLOOKUP($D37,'[1]Scheduling Worksheet'!$B$1:$W$65536,22,FALSE),"")</f>
        <v/>
      </c>
      <c r="F37" s="67" t="str">
        <f>IF(ISNUMBER(MATCH($D37,'[1]Scheduling Worksheet'!$C$1:$C$65536,0)),VLOOKUP($D37,'[1]Scheduling Worksheet'!$C$1:$X$65536,21,FALSE),"")</f>
        <v>7:30-Lector</v>
      </c>
      <c r="G37" s="67" t="str">
        <f>IF(ISNUMBER(MATCH($D37,'[1]Scheduling Worksheet'!$D$1:$D$65536,0)),VLOOKUP($D37,'[1]Scheduling Worksheet'!$D$1:$X$65536,20,FALSE),"")</f>
        <v/>
      </c>
      <c r="H37" s="67" t="str">
        <f>IF(ISNUMBER(MATCH($D37,'[1]Scheduling Worksheet'!$E$1:$E$65536,0)),VLOOKUP($D37,'[1]Scheduling Worksheet'!$E$1:$X$65536,19,FALSE),"")</f>
        <v>7:30-EM</v>
      </c>
      <c r="I37" s="67" t="str">
        <f>IF(ISNUMBER(MATCH($D37,'[1]Scheduling Worksheet'!$F$1:$F$65536,0)),VLOOKUP($D37,'[1]Scheduling Worksheet'!$F$1:$X$65536,19,FALSE),"")</f>
        <v/>
      </c>
      <c r="J37" s="67" t="str">
        <f>IF(ISNUMBER(MATCH($D37,'[1]Scheduling Worksheet'!$G$1:$G$65536,0)),VLOOKUP($D37,'[1]Scheduling Worksheet'!$G$1:$X$65536,17,FALSE),"")</f>
        <v>7:30-EM</v>
      </c>
      <c r="K37" s="67" t="str">
        <f>IF(ISNUMBER(MATCH($D37,'[1]Scheduling Worksheet'!$H$1:$H$65536,0)),VLOOKUP($D37,'[1]Scheduling Worksheet'!$H$1:$X$65536,16,FALSE),"")</f>
        <v/>
      </c>
      <c r="L37" s="67" t="str">
        <f>IF(ISNUMBER(MATCH($D37,'[1]Scheduling Worksheet'!$I$1:$I$65536,0)),VLOOKUP($D37,'[1]Scheduling Worksheet'!$I$1:$X$65536,15,FALSE),"")</f>
        <v>7:30-EM</v>
      </c>
      <c r="M37" s="67" t="str">
        <f>IF(ISNUMBER(MATCH($D37,'[1]Scheduling Worksheet'!$J$1:$J$65536,0)),VLOOKUP($D37,'[1]Scheduling Worksheet'!$J$1:$X$65536,14,FALSE),"")</f>
        <v/>
      </c>
      <c r="N37" s="69" t="str">
        <f>IF(ISNUMBER(MATCH($D37,'[1]Scheduling Worksheet'!$K$1:$K$65536,0)),VLOOKUP($D37,'[1]Scheduling Worksheet'!$K$1:$X$65536,13,FALSE),"")</f>
        <v>7:30-Lector</v>
      </c>
      <c r="O37" s="36"/>
      <c r="P37"/>
      <c r="Q37"/>
      <c r="R37" s="52" t="str">
        <f t="shared" si="12"/>
        <v>512-947-6217
512-599-5222</v>
      </c>
      <c r="S37" s="54" t="str">
        <f t="shared" si="13"/>
        <v>7:30,</v>
      </c>
      <c r="T37" s="53" t="str">
        <f t="shared" si="14"/>
        <v>Smith, Elizabeth Ann</v>
      </c>
      <c r="U37" s="67" t="str">
        <f>IF(ISNUMBER(MATCH($D37,'[1]Scheduling Worksheet'!L$1:L$65536,0)),VLOOKUP($D37,'[1]Scheduling Worksheet'!$L$1:$X$65536,13,FALSE),"")</f>
        <v/>
      </c>
      <c r="V37" s="67" t="str">
        <f>IF(ISNUMBER(MATCH($D37,'[1]Scheduling Worksheet'!$M$1:$M$65536,0)),VLOOKUP($D37,'[1]Scheduling Worksheet'!$M$1:$X$65536,12,FALSE),"")</f>
        <v>7:30-EM</v>
      </c>
      <c r="W37" s="67" t="str">
        <f>IF(ISNUMBER(MATCH($D37,'[1]Scheduling Worksheet'!$N$1:$N$65536,0)),VLOOKUP($D37,'[1]Scheduling Worksheet'!$N$1:$X$65536,11,FALSE),"")</f>
        <v/>
      </c>
      <c r="X37" s="67" t="str">
        <f>IF(ISNUMBER(MATCH($D37,'[1]Scheduling Worksheet'!$O$1:$O$65536,0)),VLOOKUP($D37,'[1]Scheduling Worksheet'!$O$1:$X$65536,10,FALSE),"")</f>
        <v>7:30-EM</v>
      </c>
      <c r="Y37" s="67" t="str">
        <f>IF(ISNUMBER(MATCH($D37,'[1]Scheduling Worksheet'!$P$1:$P$65536,0)),VLOOKUP($D37,'[1]Scheduling Worksheet'!$P$1:$X$65536,9,FALSE),"")</f>
        <v/>
      </c>
      <c r="Z37" s="67" t="str">
        <f>IF(ISNUMBER(MATCH($D37,'[1]Scheduling Worksheet'!$Q$1:$Q$65536,0)),VLOOKUP($D37,'[1]Scheduling Worksheet'!$Q$1:$X$65536,8,FALSE),"")</f>
        <v>7:30-EM</v>
      </c>
      <c r="AA37" s="67" t="str">
        <f>IF(ISNUMBER(MATCH($D37,'[1]Scheduling Worksheet'!$R$1:$R$65536,0)),VLOOKUP($D37,'[1]Scheduling Worksheet'!$R$1:$X$65536,7,FALSE),"")</f>
        <v/>
      </c>
      <c r="AB37" s="68" t="str">
        <f>IF(ISNUMBER(MATCH($D37,'[1]Scheduling Worksheet'!$S$1:$S$65536,0)),VLOOKUP($D37,'[1]Scheduling Worksheet'!$S$1:$X$65536,6,FALSE),"")</f>
        <v/>
      </c>
      <c r="AC37" s="68" t="str">
        <f>IF(ISNUMBER(MATCH($D37,'[1]Scheduling Worksheet'!$T$1:$T$65536,0)),VLOOKUP($D37,'[1]Scheduling Worksheet'!$T$1:$X$65536,5,FALSE),"")</f>
        <v>7:30-Lector</v>
      </c>
      <c r="AD37" s="30"/>
      <c r="AE37" s="6">
        <f t="shared" si="15"/>
        <v>6</v>
      </c>
      <c r="AF37" s="6">
        <f t="shared" si="16"/>
        <v>9</v>
      </c>
      <c r="AG37" s="35">
        <f t="shared" si="17"/>
        <v>3</v>
      </c>
      <c r="AH37" s="25" t="str">
        <f>VLOOKUP($D37,[2]EM!$D$1:$O$65540,5,FALSE)</f>
        <v>LEC</v>
      </c>
      <c r="AI37" s="25">
        <f>_xlfn.XLOOKUP(D37,[2]EM!$D:$D,[2]EM!$AK:$AK,"")</f>
        <v>0</v>
      </c>
      <c r="AJ37" s="25">
        <f>_xlfn.XLOOKUP(D37,[2]EM!$D:$D,[2]EM!$AN:$AN,"")</f>
        <v>0</v>
      </c>
      <c r="AK37" s="4" t="str">
        <f>VLOOKUP($D37,[2]EM!$D$1:$O$65540,12,FALSE)</f>
        <v>3eatslh4@gmail.com</v>
      </c>
      <c r="AL37" s="3" t="s">
        <v>211</v>
      </c>
      <c r="AM37" s="3" t="str">
        <f>_xlfn.XLOOKUP(D37,'[2]EIM check'!$A:$A,'[2]EIM check'!$C:$C,"no info")</f>
        <v>Expires 2026/07</v>
      </c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</row>
    <row r="38" spans="1:125" s="11" customFormat="1" ht="20.100000000000001" customHeight="1" x14ac:dyDescent="0.2">
      <c r="A38" s="41" t="str">
        <f>_xlfn.XLOOKUP(D38,[2]EM!$D:$D,[2]EM!$H:$H,"")</f>
        <v>LEC</v>
      </c>
      <c r="B38" s="88" t="str">
        <f>VLOOKUP($D38,[2]EM!$D$1:$P$65540,13,FALSE)</f>
        <v>512-731-6271</v>
      </c>
      <c r="C38" s="63" t="str">
        <f>_xlfn.XLOOKUP(D38&amp;"*",[2]EM!$D:$D,[2]EM!$E:$E,"",2)</f>
        <v>7:30, 9:30, 11:15</v>
      </c>
      <c r="D38" s="25" t="s">
        <v>38</v>
      </c>
      <c r="E38" s="70" t="str">
        <f>IF(ISNUMBER(MATCH($D38,'[1]Scheduling Worksheet'!$B$1:$B$65536,0)),VLOOKUP($D38,'[1]Scheduling Worksheet'!$B$1:$W$65536,22,FALSE),"")</f>
        <v/>
      </c>
      <c r="F38" s="71" t="str">
        <f>IF(ISNUMBER(MATCH($D38,'[1]Scheduling Worksheet'!$C$1:$C$65536,0)),VLOOKUP($D38,'[1]Scheduling Worksheet'!$C$1:$X$65536,21,FALSE),"")</f>
        <v>7:30-EM</v>
      </c>
      <c r="G38" s="71" t="str">
        <f>IF(ISNUMBER(MATCH($D38,'[1]Scheduling Worksheet'!$D$1:$D$65536,0)),VLOOKUP($D38,'[1]Scheduling Worksheet'!$D$1:$X$65536,20,FALSE),"")</f>
        <v/>
      </c>
      <c r="H38" s="71" t="str">
        <f>IF(ISNUMBER(MATCH($D38,'[1]Scheduling Worksheet'!$E$1:$E$65536,0)),VLOOKUP($D38,'[1]Scheduling Worksheet'!$E$1:$X$65536,19,FALSE),"")</f>
        <v>7:30-EM</v>
      </c>
      <c r="I38" s="71" t="str">
        <f>IF(ISNUMBER(MATCH($D38,'[1]Scheduling Worksheet'!$F$1:$F$65536,0)),VLOOKUP($D38,'[1]Scheduling Worksheet'!$F$1:$X$65536,19,FALSE),"")</f>
        <v/>
      </c>
      <c r="J38" s="71" t="str">
        <f>IF(ISNUMBER(MATCH($D38,'[1]Scheduling Worksheet'!$G$1:$G$65536,0)),VLOOKUP($D38,'[1]Scheduling Worksheet'!$G$1:$X$65536,17,FALSE),"")</f>
        <v>7:30-EM</v>
      </c>
      <c r="K38" s="71" t="str">
        <f>IF(ISNUMBER(MATCH($D38,'[1]Scheduling Worksheet'!$H$1:$H$65536,0)),VLOOKUP($D38,'[1]Scheduling Worksheet'!$H$1:$X$65536,16,FALSE),"")</f>
        <v/>
      </c>
      <c r="L38" s="71" t="str">
        <f>IF(ISNUMBER(MATCH($D38,'[1]Scheduling Worksheet'!$I$1:$I$65536,0)),VLOOKUP($D38,'[1]Scheduling Worksheet'!$I$1:$X$65536,15,FALSE),"")</f>
        <v>7:30-EM</v>
      </c>
      <c r="M38" s="67" t="str">
        <f>IF(ISNUMBER(MATCH($D38,'[1]Scheduling Worksheet'!$J$1:$J$65536,0)),VLOOKUP($D38,'[1]Scheduling Worksheet'!$J$1:$X$65536,14,FALSE),"")</f>
        <v/>
      </c>
      <c r="N38" s="72" t="str">
        <f>IF(ISNUMBER(MATCH($D38,'[1]Scheduling Worksheet'!$K$1:$K$65536,0)),VLOOKUP($D38,'[1]Scheduling Worksheet'!$K$1:$X$65536,13,FALSE),"")</f>
        <v>7:30-Lector</v>
      </c>
      <c r="O38" s="183"/>
      <c r="P38"/>
      <c r="Q38"/>
      <c r="R38" s="62" t="str">
        <f t="shared" si="12"/>
        <v>512-731-6271</v>
      </c>
      <c r="S38" s="63" t="str">
        <f t="shared" si="13"/>
        <v>7:30, 9:30, 11:15</v>
      </c>
      <c r="T38" s="74" t="str">
        <f t="shared" si="14"/>
        <v>Joseph, Desiree</v>
      </c>
      <c r="U38" s="71" t="str">
        <f>IF(ISNUMBER(MATCH($D38,'[1]Scheduling Worksheet'!L$1:L$65536,0)),VLOOKUP($D38,'[1]Scheduling Worksheet'!$L$1:$X$65536,13,FALSE),"")</f>
        <v/>
      </c>
      <c r="V38" s="71" t="str">
        <f>IF(ISNUMBER(MATCH($D38,'[1]Scheduling Worksheet'!$M$1:$M$65536,0)),VLOOKUP($D38,'[1]Scheduling Worksheet'!$M$1:$X$65536,12,FALSE),"")</f>
        <v>7:30-Lector</v>
      </c>
      <c r="W38" s="71" t="str">
        <f>IF(ISNUMBER(MATCH($D38,'[1]Scheduling Worksheet'!$N$1:$N$65536,0)),VLOOKUP($D38,'[1]Scheduling Worksheet'!$N$1:$X$65536,11,FALSE),"")</f>
        <v/>
      </c>
      <c r="X38" s="71" t="str">
        <f>IF(ISNUMBER(MATCH($D38,'[1]Scheduling Worksheet'!$O$1:$O$65536,0)),VLOOKUP($D38,'[1]Scheduling Worksheet'!$O$1:$X$65536,10,FALSE),"")</f>
        <v>7:30-EM</v>
      </c>
      <c r="Y38" s="71" t="str">
        <f>IF(ISNUMBER(MATCH($D38,'[1]Scheduling Worksheet'!$P$1:$P$65536,0)),VLOOKUP($D38,'[1]Scheduling Worksheet'!$P$1:$X$65536,9,FALSE),"")</f>
        <v/>
      </c>
      <c r="Z38" s="71" t="str">
        <f>IF(ISNUMBER(MATCH($D38,'[1]Scheduling Worksheet'!$Q$1:$Q$65536,0)),VLOOKUP($D38,'[1]Scheduling Worksheet'!$Q$1:$X$65536,8,FALSE),"")</f>
        <v>7:30-EM</v>
      </c>
      <c r="AA38" s="71" t="str">
        <f>IF(ISNUMBER(MATCH($D38,'[1]Scheduling Worksheet'!$R$1:$R$65536,0)),VLOOKUP($D38,'[1]Scheduling Worksheet'!$R$1:$X$65536,7,FALSE),"")</f>
        <v/>
      </c>
      <c r="AB38" s="76" t="str">
        <f>IF(ISNUMBER(MATCH($D38,'[1]Scheduling Worksheet'!$S$1:$S$65536,0)),VLOOKUP($D38,'[1]Scheduling Worksheet'!$S$1:$X$65536,6,FALSE),"")</f>
        <v>7:30-EM</v>
      </c>
      <c r="AC38" s="76" t="str">
        <f>IF(ISNUMBER(MATCH($D38,'[1]Scheduling Worksheet'!$T$1:$T$65536,0)),VLOOKUP($D38,'[1]Scheduling Worksheet'!$T$1:$X$65536,5,FALSE),"")</f>
        <v/>
      </c>
      <c r="AD38" s="184"/>
      <c r="AE38" s="6">
        <f t="shared" si="15"/>
        <v>7</v>
      </c>
      <c r="AF38" s="6">
        <f t="shared" si="16"/>
        <v>9</v>
      </c>
      <c r="AG38" s="35">
        <f t="shared" si="17"/>
        <v>2</v>
      </c>
      <c r="AH38" s="25" t="str">
        <f>VLOOKUP($D38,[2]EM!$D$1:$O$65540,5,FALSE)</f>
        <v>LEC</v>
      </c>
      <c r="AI38" s="25">
        <f>_xlfn.XLOOKUP(D38,[2]EM!$D:$D,[2]EM!$AK:$AK,"")</f>
        <v>0</v>
      </c>
      <c r="AJ38" s="25">
        <f>_xlfn.XLOOKUP(D38,[2]EM!$D:$D,[2]EM!$AN:$AN,"")</f>
        <v>0</v>
      </c>
      <c r="AK38" s="4" t="str">
        <f>VLOOKUP($D38,[2]EM!$D$1:$O$65540,12,FALSE)</f>
        <v>d_joseph2000@yahoo.com</v>
      </c>
      <c r="AL38" s="4" t="s">
        <v>51</v>
      </c>
      <c r="AM38" s="3" t="str">
        <f>_xlfn.XLOOKUP(D38,'[2]EIM check'!$A:$A,'[2]EIM check'!$C:$C,"no info")</f>
        <v>Expires 2028/07</v>
      </c>
      <c r="AN38" s="5"/>
      <c r="AO38" s="5"/>
      <c r="AP38" s="5"/>
      <c r="AQ38" s="5" t="str">
        <f>IF($AI38="LEC",$C38,"EM")</f>
        <v>EM</v>
      </c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10"/>
      <c r="CA38" s="10"/>
      <c r="CB38" s="10"/>
      <c r="CC38" s="10"/>
      <c r="CD38" s="10"/>
      <c r="CE38" s="10"/>
    </row>
    <row r="39" spans="1:125" s="5" customFormat="1" ht="20.25" customHeight="1" x14ac:dyDescent="0.2">
      <c r="A39" s="185" t="str">
        <f>_xlfn.XLOOKUP(D39,[2]EM!$D:$D,[2]EM!$H:$H,"")</f>
        <v>LEC, Cantor</v>
      </c>
      <c r="B39" s="89" t="str">
        <f>VLOOKUP($D39,[2]EM!$D$1:$P$65540,13,FALSE)</f>
        <v>512-445-4485</v>
      </c>
      <c r="C39" s="54" t="str">
        <f>_xlfn.XLOOKUP(D39&amp;"*",[2]EM!$D:$D,[2]EM!$E:$E,"",2)</f>
        <v>7:30, Vg</v>
      </c>
      <c r="D39" s="53" t="s">
        <v>1</v>
      </c>
      <c r="E39" s="65" t="str">
        <f>IF(ISNUMBER(MATCH($D39,'[1]Scheduling Worksheet'!$B$1:$B$65536,0)),VLOOKUP($D39,'[1]Scheduling Worksheet'!$B$1:$W$65536,22,FALSE),"")</f>
        <v/>
      </c>
      <c r="F39" s="67" t="str">
        <f>IF(ISNUMBER(MATCH($D39,'[1]Scheduling Worksheet'!$C$1:$C$65536,0)),VLOOKUP($D39,'[1]Scheduling Worksheet'!$C$1:$X$65536,21,FALSE),"")</f>
        <v>7:30-EM</v>
      </c>
      <c r="G39" s="67" t="str">
        <f>IF(ISNUMBER(MATCH($D39,'[1]Scheduling Worksheet'!$D$1:$D$65536,0)),VLOOKUP($D39,'[1]Scheduling Worksheet'!$D$1:$X$65536,20,FALSE),"")</f>
        <v/>
      </c>
      <c r="H39" s="67" t="str">
        <f>IF(ISNUMBER(MATCH($D39,'[1]Scheduling Worksheet'!$E$1:$E$65536,0)),VLOOKUP($D39,'[1]Scheduling Worksheet'!$E$1:$X$65536,19,FALSE),"")</f>
        <v>7:30-EM</v>
      </c>
      <c r="I39" s="67" t="str">
        <f>IF(ISNUMBER(MATCH($D39,'[1]Scheduling Worksheet'!$F$1:$F$65536,0)),VLOOKUP($D39,'[1]Scheduling Worksheet'!$F$1:$X$65536,19,FALSE),"")</f>
        <v/>
      </c>
      <c r="J39" s="67" t="str">
        <f>IF(ISNUMBER(MATCH($D39,'[1]Scheduling Worksheet'!$G$1:$G$65536,0)),VLOOKUP($D39,'[1]Scheduling Worksheet'!$G$1:$X$65536,17,FALSE),"")</f>
        <v>7:30-Lector</v>
      </c>
      <c r="K39" s="67" t="str">
        <f>IF(ISNUMBER(MATCH($D39,'[1]Scheduling Worksheet'!$H$1:$H$65536,0)),VLOOKUP($D39,'[1]Scheduling Worksheet'!$H$1:$X$65536,16,FALSE),"")</f>
        <v/>
      </c>
      <c r="L39" s="67" t="str">
        <f>IF(ISNUMBER(MATCH($D39,'[1]Scheduling Worksheet'!$I$1:$I$65536,0)),VLOOKUP($D39,'[1]Scheduling Worksheet'!$I$1:$X$65536,15,FALSE),"")</f>
        <v>7:30-EM</v>
      </c>
      <c r="M39" s="67" t="str">
        <f>IF(ISNUMBER(MATCH($D39,'[1]Scheduling Worksheet'!$J$1:$J$65536,0)),VLOOKUP($D39,'[1]Scheduling Worksheet'!$J$1:$X$65536,14,FALSE),"")</f>
        <v/>
      </c>
      <c r="N39" s="69" t="str">
        <f>IF(ISNUMBER(MATCH($D39,'[1]Scheduling Worksheet'!$K$1:$K$65536,0)),VLOOKUP($D39,'[1]Scheduling Worksheet'!$K$1:$X$65536,13,FALSE),"")</f>
        <v>7:30-EM</v>
      </c>
      <c r="O39" s="36"/>
      <c r="P39"/>
      <c r="Q39"/>
      <c r="R39" s="52" t="str">
        <f t="shared" si="12"/>
        <v>512-445-4485</v>
      </c>
      <c r="S39" s="54" t="str">
        <f t="shared" si="13"/>
        <v>7:30, Vg</v>
      </c>
      <c r="T39" s="53" t="str">
        <f t="shared" si="14"/>
        <v>Hymel, Kathy</v>
      </c>
      <c r="U39" s="67" t="str">
        <f>IF(ISNUMBER(MATCH($D39,'[1]Scheduling Worksheet'!L$1:L$65536,0)),VLOOKUP($D39,'[1]Scheduling Worksheet'!$L$1:$X$65536,13,FALSE),"")</f>
        <v/>
      </c>
      <c r="V39" s="67" t="str">
        <f>IF(ISNUMBER(MATCH($D39,'[1]Scheduling Worksheet'!$M$1:$M$65536,0)),VLOOKUP($D39,'[1]Scheduling Worksheet'!$M$1:$X$65536,12,FALSE),"")</f>
        <v>7:30-EM</v>
      </c>
      <c r="W39" s="67" t="str">
        <f>IF(ISNUMBER(MATCH($D39,'[1]Scheduling Worksheet'!$N$1:$N$65536,0)),VLOOKUP($D39,'[1]Scheduling Worksheet'!$N$1:$X$65536,11,FALSE),"")</f>
        <v/>
      </c>
      <c r="X39" s="67" t="str">
        <f>IF(ISNUMBER(MATCH($D39,'[1]Scheduling Worksheet'!$O$1:$O$65536,0)),VLOOKUP($D39,'[1]Scheduling Worksheet'!$O$1:$X$65536,10,FALSE),"")</f>
        <v/>
      </c>
      <c r="Y39" s="67" t="str">
        <f>IF(ISNUMBER(MATCH($D39,'[1]Scheduling Worksheet'!$P$1:$P$65536,0)),VLOOKUP($D39,'[1]Scheduling Worksheet'!$P$1:$X$65536,9,FALSE),"")</f>
        <v/>
      </c>
      <c r="Z39" s="67" t="str">
        <f>IF(ISNUMBER(MATCH($D39,'[1]Scheduling Worksheet'!$Q$1:$Q$65536,0)),VLOOKUP($D39,'[1]Scheduling Worksheet'!$Q$1:$X$65536,8,FALSE),"")</f>
        <v>7:30-Lector</v>
      </c>
      <c r="AA39" s="67" t="str">
        <f>IF(ISNUMBER(MATCH($D39,'[1]Scheduling Worksheet'!$R$1:$R$65536,0)),VLOOKUP($D39,'[1]Scheduling Worksheet'!$R$1:$X$65536,7,FALSE),"")</f>
        <v/>
      </c>
      <c r="AB39" s="68" t="str">
        <f>IF(ISNUMBER(MATCH($D39,'[1]Scheduling Worksheet'!$S$1:$S$65536,0)),VLOOKUP($D39,'[1]Scheduling Worksheet'!$S$1:$X$65536,6,FALSE),"")</f>
        <v>7:30-EM</v>
      </c>
      <c r="AC39" s="68" t="str">
        <f>IF(ISNUMBER(MATCH($D39,'[1]Scheduling Worksheet'!$T$1:$T$65536,0)),VLOOKUP($D39,'[1]Scheduling Worksheet'!$T$1:$X$65536,5,FALSE),"")</f>
        <v/>
      </c>
      <c r="AD39" s="30"/>
      <c r="AE39" s="6">
        <f t="shared" si="15"/>
        <v>6</v>
      </c>
      <c r="AF39" s="6">
        <f t="shared" si="16"/>
        <v>8</v>
      </c>
      <c r="AG39" s="35">
        <f t="shared" si="17"/>
        <v>2</v>
      </c>
      <c r="AH39" s="25" t="str">
        <f>VLOOKUP($D39,[2]EM!$D$1:$O$65540,5,FALSE)</f>
        <v>LEC, Cantor</v>
      </c>
      <c r="AI39" s="25" t="str">
        <f>_xlfn.XLOOKUP(D39,[2]EM!$D:$D,[2]EM!$AK:$AK,"")</f>
        <v>Not 9:30</v>
      </c>
      <c r="AJ39" s="25">
        <f>_xlfn.XLOOKUP(D39,[2]EM!$D:$D,[2]EM!$AN:$AN,"")</f>
        <v>0</v>
      </c>
      <c r="AK39" s="4" t="str">
        <f>VLOOKUP($D39,[2]EM!$D$1:$O$65540,12,FALSE)</f>
        <v>khymel8994@aol.com</v>
      </c>
      <c r="AL39" s="3" t="s">
        <v>210</v>
      </c>
      <c r="AM39" s="3" t="str">
        <f>_xlfn.XLOOKUP(D39,'[2]EIM check'!$A:$A,'[2]EIM check'!$C:$C,"no info")</f>
        <v>Expires 2026/07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</row>
    <row r="40" spans="1:125" s="5" customFormat="1" ht="20.25" customHeight="1" x14ac:dyDescent="0.2">
      <c r="A40" s="41" t="str">
        <f>_xlfn.XLOOKUP(D40,[2]EM!$D:$D,[2]EM!$H:$H,"")</f>
        <v>LEC</v>
      </c>
      <c r="B40" s="89" t="str">
        <f>VLOOKUP($D40,[2]EM!$D$1:$P$65540,13,FALSE)</f>
        <v>512-839-2646</v>
      </c>
      <c r="C40" s="54" t="str">
        <f>_xlfn.XLOOKUP(D40&amp;"*",[2]EM!$D:$D,[2]EM!$E:$E,"",2)</f>
        <v>7:30, 9:30,</v>
      </c>
      <c r="D40" s="56" t="s">
        <v>82</v>
      </c>
      <c r="E40" s="65" t="str">
        <f>IF(ISNUMBER(MATCH($D40,'[1]Scheduling Worksheet'!$B$1:$B$65536,0)),VLOOKUP($D40,'[1]Scheduling Worksheet'!$B$1:$W$65536,22,FALSE),"")</f>
        <v>7:30-Lector</v>
      </c>
      <c r="F40" s="67" t="str">
        <f>IF(ISNUMBER(MATCH($D40,'[1]Scheduling Worksheet'!$C$1:$C$65536,0)),VLOOKUP($D40,'[1]Scheduling Worksheet'!$C$1:$X$65536,21,FALSE),"")</f>
        <v>7:30-EM</v>
      </c>
      <c r="G40" s="67" t="str">
        <f>IF(ISNUMBER(MATCH($D40,'[1]Scheduling Worksheet'!$D$1:$D$65536,0)),VLOOKUP($D40,'[1]Scheduling Worksheet'!$D$1:$X$65536,20,FALSE),"")</f>
        <v/>
      </c>
      <c r="H40" s="67" t="str">
        <f>IF(ISNUMBER(MATCH($D40,'[1]Scheduling Worksheet'!$E$1:$E$65536,0)),VLOOKUP($D40,'[1]Scheduling Worksheet'!$E$1:$X$65536,19,FALSE),"")</f>
        <v>7:30-EM</v>
      </c>
      <c r="I40" s="67" t="str">
        <f>IF(ISNUMBER(MATCH($D40,'[1]Scheduling Worksheet'!$F$1:$F$65536,0)),VLOOKUP($D40,'[1]Scheduling Worksheet'!$F$1:$X$65536,19,FALSE),"")</f>
        <v/>
      </c>
      <c r="J40" s="67" t="str">
        <f>IF(ISNUMBER(MATCH($D40,'[1]Scheduling Worksheet'!$G$1:$G$65536,0)),VLOOKUP($D40,'[1]Scheduling Worksheet'!$G$1:$X$65536,17,FALSE),"")</f>
        <v>7:30-EM</v>
      </c>
      <c r="K40" s="67" t="str">
        <f>IF(ISNUMBER(MATCH($D40,'[1]Scheduling Worksheet'!$H$1:$H$65536,0)),VLOOKUP($D40,'[1]Scheduling Worksheet'!$H$1:$X$65536,16,FALSE),"")</f>
        <v/>
      </c>
      <c r="L40" s="67" t="str">
        <f>IF(ISNUMBER(MATCH($D40,'[1]Scheduling Worksheet'!$I$1:$I$65536,0)),VLOOKUP($D40,'[1]Scheduling Worksheet'!$I$1:$X$65536,15,FALSE),"")</f>
        <v>7:30-EM</v>
      </c>
      <c r="M40" s="67" t="str">
        <f>IF(ISNUMBER(MATCH($D40,'[1]Scheduling Worksheet'!$J$1:$J$65536,0)),VLOOKUP($D40,'[1]Scheduling Worksheet'!$J$1:$X$65536,14,FALSE),"")</f>
        <v/>
      </c>
      <c r="N40" s="186" t="str">
        <f>IF(ISNUMBER(MATCH($D40,'[1]Scheduling Worksheet'!$K$1:$K$65536,0)),VLOOKUP($D40,'[1]Scheduling Worksheet'!$K$1:$X$65536,13,FALSE),"")</f>
        <v>11:15-EM</v>
      </c>
      <c r="O40" s="36"/>
      <c r="P40"/>
      <c r="Q40"/>
      <c r="R40" s="52" t="str">
        <f t="shared" si="12"/>
        <v>512-839-2646</v>
      </c>
      <c r="S40" s="54" t="str">
        <f t="shared" si="13"/>
        <v>7:30, 9:30,</v>
      </c>
      <c r="T40" s="53" t="str">
        <f t="shared" si="14"/>
        <v>Zachmann, Alaina</v>
      </c>
      <c r="U40" s="67" t="str">
        <f>IF(ISNUMBER(MATCH($D40,'[1]Scheduling Worksheet'!L$1:L$65536,0)),VLOOKUP($D40,'[1]Scheduling Worksheet'!$L$1:$X$65536,13,FALSE),"")</f>
        <v/>
      </c>
      <c r="V40" s="67" t="str">
        <f>IF(ISNUMBER(MATCH($D40,'[1]Scheduling Worksheet'!$M$1:$M$65536,0)),VLOOKUP($D40,'[1]Scheduling Worksheet'!$M$1:$X$65536,12,FALSE),"")</f>
        <v>7:30-Lector</v>
      </c>
      <c r="W40" s="67" t="str">
        <f>IF(ISNUMBER(MATCH($D40,'[1]Scheduling Worksheet'!$N$1:$N$65536,0)),VLOOKUP($D40,'[1]Scheduling Worksheet'!$N$1:$X$65536,11,FALSE),"")</f>
        <v/>
      </c>
      <c r="X40" s="67" t="str">
        <f>IF(ISNUMBER(MATCH($D40,'[1]Scheduling Worksheet'!$O$1:$O$65536,0)),VLOOKUP($D40,'[1]Scheduling Worksheet'!$O$1:$X$65536,10,FALSE),"")</f>
        <v>7:30-EM</v>
      </c>
      <c r="Y40" s="67" t="str">
        <f>IF(ISNUMBER(MATCH($D40,'[1]Scheduling Worksheet'!$P$1:$P$65536,0)),VLOOKUP($D40,'[1]Scheduling Worksheet'!$P$1:$X$65536,9,FALSE),"")</f>
        <v/>
      </c>
      <c r="Z40" s="67" t="str">
        <f>IF(ISNUMBER(MATCH($D40,'[1]Scheduling Worksheet'!$Q$1:$Q$65536,0)),VLOOKUP($D40,'[1]Scheduling Worksheet'!$Q$1:$X$65536,8,FALSE),"")</f>
        <v>7:30-Lector</v>
      </c>
      <c r="AA40" s="66" t="str">
        <f>IF(ISNUMBER(MATCH($D40,'[1]Scheduling Worksheet'!$R$1:$R$65536,0)),VLOOKUP($D40,'[1]Scheduling Worksheet'!$R$1:$X$65536,7,FALSE),"")</f>
        <v/>
      </c>
      <c r="AB40" s="90" t="str">
        <f>IF(ISNUMBER(MATCH($D40,'[1]Scheduling Worksheet'!$S$1:$S$65536,0)),VLOOKUP($D40,'[1]Scheduling Worksheet'!$S$1:$X$65536,6,FALSE),"")</f>
        <v/>
      </c>
      <c r="AC40" s="68" t="str">
        <f>IF(ISNUMBER(MATCH($D40,'[1]Scheduling Worksheet'!$T$1:$T$65536,0)),VLOOKUP($D40,'[1]Scheduling Worksheet'!$T$1:$X$65536,5,FALSE),"")</f>
        <v/>
      </c>
      <c r="AD40" s="30"/>
      <c r="AE40" s="6">
        <f t="shared" si="15"/>
        <v>6</v>
      </c>
      <c r="AF40" s="6">
        <f t="shared" si="16"/>
        <v>9</v>
      </c>
      <c r="AG40" s="35">
        <f t="shared" si="17"/>
        <v>3</v>
      </c>
      <c r="AH40" s="25" t="str">
        <f>VLOOKUP($D40,[2]EM!$D$1:$O$65540,5,FALSE)</f>
        <v>LEC</v>
      </c>
      <c r="AI40" s="25">
        <f>_xlfn.XLOOKUP(D40,[2]EM!$D:$D,[2]EM!$AK:$AK,"")</f>
        <v>0</v>
      </c>
      <c r="AJ40" s="25">
        <f>_xlfn.XLOOKUP(D40,[2]EM!$D:$D,[2]EM!$AN:$AN,"")</f>
        <v>0</v>
      </c>
      <c r="AK40" s="4" t="str">
        <f>VLOOKUP($D40,[2]EM!$D$1:$O$65540,12,FALSE)</f>
        <v>alaina.zachmann@gmail.com</v>
      </c>
      <c r="AL40" s="3" t="s">
        <v>238</v>
      </c>
      <c r="AM40" s="3" t="str">
        <f>_xlfn.XLOOKUP(D40,'[2]EIM check'!$A:$A,'[2]EIM check'!$C:$C,"no info")</f>
        <v>Expires 2027/09</v>
      </c>
      <c r="AN40" s="3" t="s">
        <v>174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</row>
    <row r="41" spans="1:125" s="206" customFormat="1" ht="8.25" customHeight="1" x14ac:dyDescent="0.2">
      <c r="A41" s="189"/>
      <c r="B41" s="190"/>
      <c r="C41" s="191"/>
      <c r="D41" s="192"/>
      <c r="E41" s="193"/>
      <c r="F41" s="194"/>
      <c r="G41" s="194"/>
      <c r="H41" s="194"/>
      <c r="I41" s="194"/>
      <c r="J41" s="194"/>
      <c r="K41" s="194"/>
      <c r="L41" s="194"/>
      <c r="M41" s="194"/>
      <c r="N41" s="195"/>
      <c r="O41" s="196"/>
      <c r="P41" s="197"/>
      <c r="Q41" s="197"/>
      <c r="R41" s="190"/>
      <c r="S41" s="191"/>
      <c r="T41" s="198"/>
      <c r="U41" s="194"/>
      <c r="V41" s="194"/>
      <c r="W41" s="194"/>
      <c r="X41" s="194"/>
      <c r="Y41" s="194"/>
      <c r="Z41" s="194"/>
      <c r="AA41" s="194"/>
      <c r="AB41" s="199"/>
      <c r="AC41" s="199"/>
      <c r="AD41" s="200"/>
      <c r="AE41" s="201"/>
      <c r="AF41" s="201"/>
      <c r="AG41" s="202"/>
      <c r="AH41" s="203"/>
      <c r="AI41" s="203"/>
      <c r="AJ41" s="203"/>
      <c r="AK41" s="204"/>
      <c r="AL41" s="205"/>
      <c r="AM41" s="205"/>
      <c r="AN41" s="205"/>
      <c r="AO41" s="205"/>
      <c r="AP41" s="205"/>
      <c r="AQ41" s="205"/>
      <c r="AR41" s="205"/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5"/>
      <c r="CD41" s="205"/>
      <c r="CE41" s="205"/>
      <c r="CF41" s="205"/>
      <c r="CG41" s="205"/>
      <c r="CH41" s="205"/>
      <c r="CI41" s="205"/>
      <c r="CJ41" s="205"/>
      <c r="CK41" s="205"/>
      <c r="CL41" s="205"/>
      <c r="CM41" s="205"/>
      <c r="CN41" s="205"/>
      <c r="CO41" s="205"/>
      <c r="CP41" s="205"/>
      <c r="CQ41" s="205"/>
      <c r="CR41" s="205"/>
      <c r="CS41" s="205"/>
      <c r="CT41" s="205"/>
      <c r="CU41" s="205"/>
      <c r="CV41" s="205"/>
      <c r="CW41" s="205"/>
      <c r="CX41" s="205"/>
      <c r="CY41" s="205"/>
      <c r="CZ41" s="205"/>
      <c r="DA41" s="205"/>
      <c r="DB41" s="205"/>
      <c r="DC41" s="205"/>
      <c r="DD41" s="205"/>
      <c r="DE41" s="205"/>
      <c r="DF41" s="205"/>
      <c r="DG41" s="205"/>
      <c r="DH41" s="205"/>
      <c r="DI41" s="205"/>
      <c r="DJ41" s="205"/>
      <c r="DK41" s="205"/>
      <c r="DL41" s="205"/>
      <c r="DM41" s="205"/>
      <c r="DN41" s="205"/>
      <c r="DO41" s="205"/>
      <c r="DP41" s="205"/>
      <c r="DQ41" s="205"/>
      <c r="DR41" s="205"/>
      <c r="DS41" s="205"/>
      <c r="DT41" s="205"/>
      <c r="DU41" s="205"/>
    </row>
    <row r="42" spans="1:125" s="11" customFormat="1" ht="20.25" customHeight="1" x14ac:dyDescent="0.2">
      <c r="A42" s="41">
        <f>_xlfn.XLOOKUP(D42,[2]EM!$D:$D,[2]EM!$H:$H,"")</f>
        <v>0</v>
      </c>
      <c r="B42" s="89" t="str">
        <f>VLOOKUP($D42,[2]EM!$D$1:$P$65540,13,FALSE)</f>
        <v>614-563-5868</v>
      </c>
      <c r="C42" s="54" t="str">
        <f>_xlfn.XLOOKUP(D42&amp;"*",[2]EM!$D:$D,[2]EM!$E:$E,"",2)</f>
        <v>9:30, 7:30,</v>
      </c>
      <c r="D42" s="188" t="s">
        <v>163</v>
      </c>
      <c r="E42" s="65" t="str">
        <f>IF(ISNUMBER(MATCH($D42,'[1]Scheduling Worksheet'!$B$1:$B$65536,0)),VLOOKUP($D42,'[1]Scheduling Worksheet'!$B$1:$W$65536,22,FALSE),"")</f>
        <v/>
      </c>
      <c r="F42" s="67" t="str">
        <f>IF(ISNUMBER(MATCH($D42,'[1]Scheduling Worksheet'!$C$1:$C$65536,0)),VLOOKUP($D42,'[1]Scheduling Worksheet'!$C$1:$X$65536,21,FALSE),"")</f>
        <v/>
      </c>
      <c r="G42" s="67" t="str">
        <f>IF(ISNUMBER(MATCH($D42,'[1]Scheduling Worksheet'!$D$1:$D$65536,0)),VLOOKUP($D42,'[1]Scheduling Worksheet'!$D$1:$X$65536,20,FALSE),"")</f>
        <v/>
      </c>
      <c r="H42" s="67" t="str">
        <f>IF(ISNUMBER(MATCH($D42,'[1]Scheduling Worksheet'!$E$1:$E$65536,0)),VLOOKUP($D42,'[1]Scheduling Worksheet'!$E$1:$X$65536,19,FALSE),"")</f>
        <v>9:30-EM</v>
      </c>
      <c r="I42" s="67" t="str">
        <f>IF(ISNUMBER(MATCH($D42,'[1]Scheduling Worksheet'!$F$1:$F$65536,0)),VLOOKUP($D42,'[1]Scheduling Worksheet'!$F$1:$X$65536,19,FALSE),"")</f>
        <v/>
      </c>
      <c r="J42" s="67" t="str">
        <f>IF(ISNUMBER(MATCH($D42,'[1]Scheduling Worksheet'!$G$1:$G$65536,0)),VLOOKUP($D42,'[1]Scheduling Worksheet'!$G$1:$X$65536,17,FALSE),"")</f>
        <v/>
      </c>
      <c r="K42" s="67" t="str">
        <f>IF(ISNUMBER(MATCH($D42,'[1]Scheduling Worksheet'!$H$1:$H$65536,0)),VLOOKUP($D42,'[1]Scheduling Worksheet'!$H$1:$X$65536,16,FALSE),"")</f>
        <v>9:30-EM</v>
      </c>
      <c r="L42" s="67" t="str">
        <f>IF(ISNUMBER(MATCH($D42,'[1]Scheduling Worksheet'!$I$1:$I$65536,0)),VLOOKUP($D42,'[1]Scheduling Worksheet'!$I$1:$X$65536,15,FALSE),"")</f>
        <v/>
      </c>
      <c r="M42" s="67" t="str">
        <f>IF(ISNUMBER(MATCH($D42,'[1]Scheduling Worksheet'!$J$1:$J$65536,0)),VLOOKUP($D42,'[1]Scheduling Worksheet'!$J$1:$X$65536,14,FALSE),"")</f>
        <v/>
      </c>
      <c r="N42" s="69" t="str">
        <f>IF(ISNUMBER(MATCH($D42,'[1]Scheduling Worksheet'!$K$1:$K$65536,0)),VLOOKUP($D42,'[1]Scheduling Worksheet'!$K$1:$X$65536,13,FALSE),"")</f>
        <v>9:30-EM</v>
      </c>
      <c r="O42" s="36"/>
      <c r="P42"/>
      <c r="Q42"/>
      <c r="R42" s="52" t="str">
        <f t="shared" si="12"/>
        <v>614-563-5868</v>
      </c>
      <c r="S42" s="54" t="str">
        <f t="shared" si="13"/>
        <v>9:30, 7:30,</v>
      </c>
      <c r="T42" s="53" t="str">
        <f t="shared" si="14"/>
        <v>Mays, Aidan*</v>
      </c>
      <c r="U42" s="67" t="str">
        <f>IF(ISNUMBER(MATCH($D42,'[1]Scheduling Worksheet'!L$1:L$65536,0)),VLOOKUP($D42,'[1]Scheduling Worksheet'!$L$1:$X$65536,13,FALSE),"")</f>
        <v/>
      </c>
      <c r="V42" s="67" t="str">
        <f>IF(ISNUMBER(MATCH($D42,'[1]Scheduling Worksheet'!$M$1:$M$65536,0)),VLOOKUP($D42,'[1]Scheduling Worksheet'!$M$1:$X$65536,12,FALSE),"")</f>
        <v>7:30-EM</v>
      </c>
      <c r="W42" s="67" t="str">
        <f>IF(ISNUMBER(MATCH($D42,'[1]Scheduling Worksheet'!$N$1:$N$65536,0)),VLOOKUP($D42,'[1]Scheduling Worksheet'!$N$1:$X$65536,11,FALSE),"")</f>
        <v/>
      </c>
      <c r="X42" s="67" t="str">
        <f>IF(ISNUMBER(MATCH($D42,'[1]Scheduling Worksheet'!$O$1:$O$65536,0)),VLOOKUP($D42,'[1]Scheduling Worksheet'!$O$1:$X$65536,10,FALSE),"")</f>
        <v>9:30-EM</v>
      </c>
      <c r="Y42" s="67" t="str">
        <f>IF(ISNUMBER(MATCH($D42,'[1]Scheduling Worksheet'!$P$1:$P$65536,0)),VLOOKUP($D42,'[1]Scheduling Worksheet'!$P$1:$X$65536,9,FALSE),"")</f>
        <v/>
      </c>
      <c r="Z42" s="67" t="str">
        <f>IF(ISNUMBER(MATCH($D42,'[1]Scheduling Worksheet'!$Q$1:$Q$65536,0)),VLOOKUP($D42,'[1]Scheduling Worksheet'!$Q$1:$X$65536,8,FALSE),"")</f>
        <v/>
      </c>
      <c r="AA42" s="67" t="str">
        <f>IF(ISNUMBER(MATCH($D42,'[1]Scheduling Worksheet'!$R$1:$R$65536,0)),VLOOKUP($D42,'[1]Scheduling Worksheet'!$R$1:$X$65536,7,FALSE),"")</f>
        <v>7:30-EM</v>
      </c>
      <c r="AB42" s="68" t="str">
        <f>IF(ISNUMBER(MATCH($D42,'[1]Scheduling Worksheet'!$S$1:$S$65536,0)),VLOOKUP($D42,'[1]Scheduling Worksheet'!$S$1:$X$65536,6,FALSE),"")</f>
        <v/>
      </c>
      <c r="AC42" s="68" t="str">
        <f>IF(ISNUMBER(MATCH($D42,'[1]Scheduling Worksheet'!$T$1:$T$65536,0)),VLOOKUP($D42,'[1]Scheduling Worksheet'!$T$1:$X$65536,5,FALSE),"")</f>
        <v>9:30-EM</v>
      </c>
      <c r="AD42" s="30"/>
      <c r="AE42" s="6">
        <f>COUNTIF($E42:$AC42,"*-EM*")+COUNTIF($E42:$AC42,"*-CUP*")</f>
        <v>7</v>
      </c>
      <c r="AF42" s="6">
        <f>COUNTIF($E42:$AC42,"*-EM*")+COUNTIF($E42:$AC42,"*-CUP*")+COUNTIF($E42:$AC42,"*-Lector*")</f>
        <v>7</v>
      </c>
      <c r="AG42" s="35">
        <f>COUNTIF($E42:$AC42,"*-Lector")</f>
        <v>0</v>
      </c>
      <c r="AH42" s="25">
        <f>VLOOKUP($D42,[2]EM!$D$1:$O$65540,5,FALSE)</f>
        <v>0</v>
      </c>
      <c r="AI42" s="25">
        <f>_xlfn.XLOOKUP(D42,[2]EM!$D:$D,[2]EM!$AK:$AK,"")</f>
        <v>0</v>
      </c>
      <c r="AJ42" s="25">
        <f>_xlfn.XLOOKUP(D42,[2]EM!$D:$D,[2]EM!$AN:$AN,"")</f>
        <v>0</v>
      </c>
      <c r="AK42" s="4" t="str">
        <f>VLOOKUP($D42,[2]EM!$D$1:$O$65540,12,FALSE)</f>
        <v>aidanimays@gmail.com</v>
      </c>
      <c r="AL42" s="3" t="s">
        <v>184</v>
      </c>
      <c r="AM42" s="3" t="str">
        <f>_xlfn.XLOOKUP(D42,'[2]EIM check'!$A:$A,'[2]EIM check'!$C:$C,"no info")</f>
        <v>Expected 2025/06/28</v>
      </c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DU42" s="10"/>
    </row>
    <row r="43" spans="1:125" s="146" customFormat="1" ht="20.100000000000001" customHeight="1" x14ac:dyDescent="0.2">
      <c r="A43" s="132" t="str">
        <f>_xlfn.XLOOKUP(D43,[2]EM!$D:$D,[2]EM!$H:$H,"")</f>
        <v/>
      </c>
      <c r="B43" s="133"/>
      <c r="C43" s="134">
        <v>12</v>
      </c>
      <c r="D43" s="48"/>
      <c r="E43" s="135"/>
      <c r="F43" s="136"/>
      <c r="G43" s="136"/>
      <c r="H43" s="136"/>
      <c r="I43" s="136"/>
      <c r="J43" s="136"/>
      <c r="K43" s="136"/>
      <c r="L43" s="136"/>
      <c r="M43" s="136"/>
      <c r="N43" s="137"/>
      <c r="O43" s="138"/>
      <c r="P43" s="139"/>
      <c r="Q43" s="139"/>
      <c r="R43" s="133"/>
      <c r="S43" s="134"/>
      <c r="T43" s="140"/>
      <c r="U43" s="136"/>
      <c r="V43" s="136"/>
      <c r="W43" s="136"/>
      <c r="X43" s="136"/>
      <c r="Y43" s="136"/>
      <c r="Z43" s="136"/>
      <c r="AA43" s="136"/>
      <c r="AB43" s="141"/>
      <c r="AC43" s="141" t="str">
        <f>IF(ISNUMBER(MATCH($D43,'[1]Scheduling Worksheet'!$T$1:$T$65536,0)),VLOOKUP($D43,'[1]Scheduling Worksheet'!$T$1:$X$65536,5,FALSE),"")</f>
        <v/>
      </c>
      <c r="AD43" s="142"/>
      <c r="AE43" s="143"/>
      <c r="AF43" s="143"/>
      <c r="AG43" s="144"/>
      <c r="AH43" s="48"/>
      <c r="AI43" s="48"/>
      <c r="AJ43" s="48"/>
      <c r="AK43" s="145"/>
      <c r="DU43" s="147"/>
    </row>
    <row r="44" spans="1:125" s="9" customFormat="1" ht="20.25" customHeight="1" x14ac:dyDescent="0.2">
      <c r="A44" s="41">
        <f>_xlfn.XLOOKUP(D44,[2]EM!$D:$D,[2]EM!$H:$H,"")</f>
        <v>0</v>
      </c>
      <c r="B44" s="52" t="str">
        <f>VLOOKUP($D44,[2]EM!$D$1:$P$65540,13,FALSE)</f>
        <v>512-934-7550</v>
      </c>
      <c r="C44" s="54" t="str">
        <f>_xlfn.XLOOKUP(D44&amp;"*",[2]EM!$D:$D,[2]EM!$E:$E,"",2)</f>
        <v>9:30,</v>
      </c>
      <c r="D44" s="53" t="s">
        <v>126</v>
      </c>
      <c r="E44" s="65" t="str">
        <f>IF(ISNUMBER(MATCH($D44,'[1]Scheduling Worksheet'!$B$1:$B$65536,0)),VLOOKUP($D44,'[1]Scheduling Worksheet'!$B$1:$W$65536,22,FALSE),"")</f>
        <v/>
      </c>
      <c r="F44" s="67" t="str">
        <f>IF(ISNUMBER(MATCH($D44,'[1]Scheduling Worksheet'!$C$1:$C$65536,0)),VLOOKUP($D44,'[1]Scheduling Worksheet'!$C$1:$X$65536,21,FALSE),"")</f>
        <v/>
      </c>
      <c r="G44" s="67" t="str">
        <f>IF(ISNUMBER(MATCH($D44,'[1]Scheduling Worksheet'!$D$1:$D$65536,0)),VLOOKUP($D44,'[1]Scheduling Worksheet'!$D$1:$X$65536,20,FALSE),"")</f>
        <v>9:30-EM</v>
      </c>
      <c r="H44" s="67" t="str">
        <f>IF(ISNUMBER(MATCH($D44,'[1]Scheduling Worksheet'!$E$1:$E$65536,0)),VLOOKUP($D44,'[1]Scheduling Worksheet'!$E$1:$X$65536,19,FALSE),"")</f>
        <v/>
      </c>
      <c r="I44" s="67" t="str">
        <f>IF(ISNUMBER(MATCH($D44,'[1]Scheduling Worksheet'!$F$1:$F$65536,0)),VLOOKUP($D44,'[1]Scheduling Worksheet'!$F$1:$X$65536,19,FALSE),"")</f>
        <v>9:30-EM</v>
      </c>
      <c r="J44" s="67" t="str">
        <f>IF(ISNUMBER(MATCH($D44,'[1]Scheduling Worksheet'!$G$1:$G$65536,0)),VLOOKUP($D44,'[1]Scheduling Worksheet'!$G$1:$X$65536,17,FALSE),"")</f>
        <v/>
      </c>
      <c r="K44" s="67" t="str">
        <f>IF(ISNUMBER(MATCH($D44,'[1]Scheduling Worksheet'!$H$1:$H$65536,0)),VLOOKUP($D44,'[1]Scheduling Worksheet'!$H$1:$X$65536,16,FALSE),"")</f>
        <v/>
      </c>
      <c r="L44" s="67" t="str">
        <f>IF(ISNUMBER(MATCH($D44,'[1]Scheduling Worksheet'!$I$1:$I$65536,0)),VLOOKUP($D44,'[1]Scheduling Worksheet'!$I$1:$X$65536,15,FALSE),"")</f>
        <v>9:30-EM</v>
      </c>
      <c r="M44" s="67" t="str">
        <f>IF(ISNUMBER(MATCH($D44,'[1]Scheduling Worksheet'!$J$1:$J$65536,0)),VLOOKUP($D44,'[1]Scheduling Worksheet'!$J$1:$X$65536,14,FALSE),"")</f>
        <v/>
      </c>
      <c r="N44" s="69" t="str">
        <f>IF(ISNUMBER(MATCH($D44,'[1]Scheduling Worksheet'!$K$1:$K$65536,0)),VLOOKUP($D44,'[1]Scheduling Worksheet'!$K$1:$X$65536,13,FALSE),"")</f>
        <v>9:30-EM</v>
      </c>
      <c r="O44" s="36"/>
      <c r="P44"/>
      <c r="Q44"/>
      <c r="R44" s="52" t="str">
        <f t="shared" ref="R44:R75" si="18">B44</f>
        <v>512-934-7550</v>
      </c>
      <c r="S44" s="54" t="str">
        <f t="shared" ref="S44:S75" si="19">C44</f>
        <v>9:30,</v>
      </c>
      <c r="T44" s="53" t="str">
        <f t="shared" ref="T44:T75" si="20">D44</f>
        <v>Cooper, Montana</v>
      </c>
      <c r="U44" s="67" t="str">
        <f>IF(ISNUMBER(MATCH($D44,'[1]Scheduling Worksheet'!L$1:L$65536,0)),VLOOKUP($D44,'[1]Scheduling Worksheet'!$L$1:$X$65536,13,FALSE),"")</f>
        <v/>
      </c>
      <c r="V44" s="67" t="str">
        <f>IF(ISNUMBER(MATCH($D44,'[1]Scheduling Worksheet'!$M$1:$M$65536,0)),VLOOKUP($D44,'[1]Scheduling Worksheet'!$M$1:$X$65536,12,FALSE),"")</f>
        <v>9:30-EM</v>
      </c>
      <c r="W44" s="67" t="str">
        <f>IF(ISNUMBER(MATCH($D44,'[1]Scheduling Worksheet'!$N$1:$N$65536,0)),VLOOKUP($D44,'[1]Scheduling Worksheet'!$N$1:$X$65536,11,FALSE),"")</f>
        <v/>
      </c>
      <c r="X44" s="67" t="str">
        <f>IF(ISNUMBER(MATCH($D44,'[1]Scheduling Worksheet'!$O$1:$O$65536,0)),VLOOKUP($D44,'[1]Scheduling Worksheet'!$O$1:$X$65536,10,FALSE),"")</f>
        <v>9:30-EM</v>
      </c>
      <c r="Y44" s="67" t="str">
        <f>IF(ISNUMBER(MATCH($D44,'[1]Scheduling Worksheet'!$P$1:$P$65536,0)),VLOOKUP($D44,'[1]Scheduling Worksheet'!$P$1:$X$65536,9,FALSE),"")</f>
        <v/>
      </c>
      <c r="Z44" s="67" t="str">
        <f>IF(ISNUMBER(MATCH($D44,'[1]Scheduling Worksheet'!$Q$1:$Q$65536,0)),VLOOKUP($D44,'[1]Scheduling Worksheet'!$Q$1:$X$65536,8,FALSE),"")</f>
        <v>9:30-EM</v>
      </c>
      <c r="AA44" s="67" t="str">
        <f>IF(ISNUMBER(MATCH($D44,'[1]Scheduling Worksheet'!$R$1:$R$65536,0)),VLOOKUP($D44,'[1]Scheduling Worksheet'!$R$1:$X$65536,7,FALSE),"")</f>
        <v/>
      </c>
      <c r="AB44" s="68" t="str">
        <f>IF(ISNUMBER(MATCH($D44,'[1]Scheduling Worksheet'!$S$1:$S$65536,0)),VLOOKUP($D44,'[1]Scheduling Worksheet'!$S$1:$X$65536,6,FALSE),"")</f>
        <v>9:30-EM</v>
      </c>
      <c r="AC44" s="68" t="str">
        <f>IF(ISNUMBER(MATCH($D44,'[1]Scheduling Worksheet'!$T$1:$T$65536,0)),VLOOKUP($D44,'[1]Scheduling Worksheet'!$T$1:$X$65536,5,FALSE),"")</f>
        <v>9:30-EM</v>
      </c>
      <c r="AD44" s="30"/>
      <c r="AE44" s="6">
        <f t="shared" ref="AE44:AE75" si="21">COUNTIF($E44:$AC44,"*-EM*")+COUNTIF($E44:$AC44,"*-CUP*")</f>
        <v>9</v>
      </c>
      <c r="AF44" s="6">
        <f t="shared" ref="AF44:AF75" si="22">COUNTIF($E44:$AC44,"*-EM*")+COUNTIF($E44:$AC44,"*-CUP*")+COUNTIF($E44:$AC44,"*-Lector*")</f>
        <v>9</v>
      </c>
      <c r="AG44" s="35">
        <f t="shared" ref="AG44:AG75" si="23">COUNTIF($E44:$AC44,"*-Lector")</f>
        <v>0</v>
      </c>
      <c r="AH44" s="25">
        <f>VLOOKUP($D44,[2]EM!$D$1:$O$65540,5,FALSE)</f>
        <v>0</v>
      </c>
      <c r="AI44" s="25">
        <f>_xlfn.XLOOKUP(D44,[2]EM!$D:$D,[2]EM!$AK:$AK,"")</f>
        <v>0</v>
      </c>
      <c r="AJ44" s="25">
        <f>_xlfn.XLOOKUP(D44,[2]EM!$D:$D,[2]EM!$AN:$AN,"")</f>
        <v>0</v>
      </c>
      <c r="AK44" s="4" t="str">
        <f>VLOOKUP($D44,[2]EM!$D$1:$O$65540,12,FALSE)</f>
        <v>montanamacias@gmail.com</v>
      </c>
      <c r="AL44" s="4" t="s">
        <v>217</v>
      </c>
      <c r="AM44" s="3" t="str">
        <f>_xlfn.XLOOKUP(D44,'[2]EIM check'!$A:$A,'[2]EIM check'!$C:$C,"no info")</f>
        <v>Expires 2026/11</v>
      </c>
      <c r="AN44" s="5"/>
      <c r="AO44" s="5"/>
      <c r="AP44" s="5"/>
      <c r="AQ44" s="5" t="str">
        <f>IF($AI44="LEC",$C44,"EM")</f>
        <v>EM</v>
      </c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8"/>
      <c r="CA44" s="8"/>
      <c r="CB44" s="8"/>
      <c r="CC44" s="8"/>
      <c r="CD44" s="8"/>
      <c r="CE44" s="8"/>
    </row>
    <row r="45" spans="1:125" s="11" customFormat="1" ht="20.25" customHeight="1" x14ac:dyDescent="0.2">
      <c r="A45" s="41">
        <f>_xlfn.XLOOKUP(D45,[2]EM!$D:$D,[2]EM!$H:$H,"")</f>
        <v>0</v>
      </c>
      <c r="B45" s="89" t="str">
        <f>VLOOKUP($D45,[2]EM!$D$1:$P$65540,13,FALSE)</f>
        <v>512-312-2883</v>
      </c>
      <c r="C45" s="54" t="str">
        <f>_xlfn.XLOOKUP(D45&amp;"*",[2]EM!$D:$D,[2]EM!$E:$E,"",2)</f>
        <v>9:30,</v>
      </c>
      <c r="D45" s="58" t="s">
        <v>9</v>
      </c>
      <c r="E45" s="65" t="str">
        <f>IF(ISNUMBER(MATCH($D45,'[1]Scheduling Worksheet'!$B$1:$B$65536,0)),VLOOKUP($D45,'[1]Scheduling Worksheet'!$B$1:$W$65536,22,FALSE),"")</f>
        <v>9:30-EM</v>
      </c>
      <c r="F45" s="67" t="str">
        <f>IF(ISNUMBER(MATCH($D45,'[1]Scheduling Worksheet'!$C$1:$C$65536,0)),VLOOKUP($D45,'[1]Scheduling Worksheet'!$C$1:$X$65536,21,FALSE),"")</f>
        <v/>
      </c>
      <c r="G45" s="67" t="str">
        <f>IF(ISNUMBER(MATCH($D45,'[1]Scheduling Worksheet'!$D$1:$D$65536,0)),VLOOKUP($D45,'[1]Scheduling Worksheet'!$D$1:$X$65536,20,FALSE),"")</f>
        <v/>
      </c>
      <c r="H45" s="67" t="str">
        <f>IF(ISNUMBER(MATCH($D45,'[1]Scheduling Worksheet'!$E$1:$E$65536,0)),VLOOKUP($D45,'[1]Scheduling Worksheet'!$E$1:$X$65536,19,FALSE),"")</f>
        <v>9:30-EM</v>
      </c>
      <c r="I45" s="67" t="str">
        <f>IF(ISNUMBER(MATCH($D45,'[1]Scheduling Worksheet'!$F$1:$F$65536,0)),VLOOKUP($D45,'[1]Scheduling Worksheet'!$F$1:$X$65536,19,FALSE),"")</f>
        <v/>
      </c>
      <c r="J45" s="67" t="str">
        <f>IF(ISNUMBER(MATCH($D45,'[1]Scheduling Worksheet'!$G$1:$G$65536,0)),VLOOKUP($D45,'[1]Scheduling Worksheet'!$G$1:$X$65536,17,FALSE),"")</f>
        <v/>
      </c>
      <c r="K45" s="67" t="str">
        <f>IF(ISNUMBER(MATCH($D45,'[1]Scheduling Worksheet'!$H$1:$H$65536,0)),VLOOKUP($D45,'[1]Scheduling Worksheet'!$H$1:$X$65536,16,FALSE),"")</f>
        <v>9:30-EM</v>
      </c>
      <c r="L45" s="66" t="str">
        <f>IF(ISNUMBER(MATCH($D45,'[1]Scheduling Worksheet'!$I$1:$I$65536,0)),VLOOKUP($D45,'[1]Scheduling Worksheet'!$I$1:$X$65536,15,FALSE),"")</f>
        <v/>
      </c>
      <c r="M45" s="67" t="str">
        <f>IF(ISNUMBER(MATCH($D45,'[1]Scheduling Worksheet'!$J$1:$J$65536,0)),VLOOKUP($D45,'[1]Scheduling Worksheet'!$J$1:$X$65536,14,FALSE),"")</f>
        <v/>
      </c>
      <c r="N45" s="91" t="str">
        <f>IF(ISNUMBER(MATCH($D45,'[1]Scheduling Worksheet'!$K$1:$K$65536,0)),VLOOKUP($D45,'[1]Scheduling Worksheet'!$K$1:$X$65536,13,FALSE),"")</f>
        <v/>
      </c>
      <c r="O45" s="36"/>
      <c r="P45"/>
      <c r="Q45"/>
      <c r="R45" s="52" t="str">
        <f t="shared" si="18"/>
        <v>512-312-2883</v>
      </c>
      <c r="S45" s="54" t="str">
        <f t="shared" si="19"/>
        <v>9:30,</v>
      </c>
      <c r="T45" s="53" t="str">
        <f t="shared" si="20"/>
        <v>Matthews, Mariette</v>
      </c>
      <c r="U45" s="67" t="str">
        <f>IF(ISNUMBER(MATCH($D45,'[1]Scheduling Worksheet'!L$1:L$65536,0)),VLOOKUP($D45,'[1]Scheduling Worksheet'!$L$1:$X$65536,13,FALSE),"")</f>
        <v>9:30-EM</v>
      </c>
      <c r="V45" s="67" t="str">
        <f>IF(ISNUMBER(MATCH($D45,'[1]Scheduling Worksheet'!$M$1:$M$65536,0)),VLOOKUP($D45,'[1]Scheduling Worksheet'!$M$1:$X$65536,12,FALSE),"")</f>
        <v/>
      </c>
      <c r="W45" s="67" t="str">
        <f>IF(ISNUMBER(MATCH($D45,'[1]Scheduling Worksheet'!$N$1:$N$65536,0)),VLOOKUP($D45,'[1]Scheduling Worksheet'!$N$1:$X$65536,11,FALSE),"")</f>
        <v/>
      </c>
      <c r="X45" s="67" t="str">
        <f>IF(ISNUMBER(MATCH($D45,'[1]Scheduling Worksheet'!$O$1:$O$65536,0)),VLOOKUP($D45,'[1]Scheduling Worksheet'!$O$1:$X$65536,10,FALSE),"")</f>
        <v>9:30-EM</v>
      </c>
      <c r="Y45" s="67" t="str">
        <f>IF(ISNUMBER(MATCH($D45,'[1]Scheduling Worksheet'!$P$1:$P$65536,0)),VLOOKUP($D45,'[1]Scheduling Worksheet'!$P$1:$X$65536,9,FALSE),"")</f>
        <v/>
      </c>
      <c r="Z45" s="67" t="str">
        <f>IF(ISNUMBER(MATCH($D45,'[1]Scheduling Worksheet'!$Q$1:$Q$65536,0)),VLOOKUP($D45,'[1]Scheduling Worksheet'!$Q$1:$X$65536,8,FALSE),"")</f>
        <v/>
      </c>
      <c r="AA45" s="67" t="str">
        <f>IF(ISNUMBER(MATCH($D45,'[1]Scheduling Worksheet'!$R$1:$R$65536,0)),VLOOKUP($D45,'[1]Scheduling Worksheet'!$R$1:$X$65536,7,FALSE),"")</f>
        <v>9:30-EM</v>
      </c>
      <c r="AB45" s="68" t="str">
        <f>IF(ISNUMBER(MATCH($D45,'[1]Scheduling Worksheet'!$S$1:$S$65536,0)),VLOOKUP($D45,'[1]Scheduling Worksheet'!$S$1:$X$65536,6,FALSE),"")</f>
        <v/>
      </c>
      <c r="AC45" s="68" t="str">
        <f>IF(ISNUMBER(MATCH($D45,'[1]Scheduling Worksheet'!$T$1:$T$65536,0)),VLOOKUP($D45,'[1]Scheduling Worksheet'!$T$1:$X$65536,5,FALSE),"")</f>
        <v/>
      </c>
      <c r="AD45" s="30"/>
      <c r="AE45" s="6">
        <f t="shared" si="21"/>
        <v>6</v>
      </c>
      <c r="AF45" s="6">
        <f t="shared" si="22"/>
        <v>6</v>
      </c>
      <c r="AG45" s="35">
        <f t="shared" si="23"/>
        <v>0</v>
      </c>
      <c r="AH45" s="25">
        <f>VLOOKUP($D45,[2]EM!$D$1:$O$65540,5,FALSE)</f>
        <v>0</v>
      </c>
      <c r="AI45" s="25" t="str">
        <f>_xlfn.XLOOKUP(D45,[2]EM!$D:$D,[2]EM!$AK:$AK,"")</f>
        <v>just 9:30 now</v>
      </c>
      <c r="AJ45" s="25">
        <f>_xlfn.XLOOKUP(D45,[2]EM!$D:$D,[2]EM!$AN:$AN,"")</f>
        <v>0</v>
      </c>
      <c r="AK45" s="4" t="str">
        <f>VLOOKUP($D45,[2]EM!$D$1:$O$65540,12,FALSE)</f>
        <v>lmatthews001@austin.rr.com</v>
      </c>
      <c r="AL45" s="23" t="s">
        <v>259</v>
      </c>
      <c r="AM45" s="3" t="str">
        <f>_xlfn.XLOOKUP(D45,'[2]EIM check'!$A:$A,'[2]EIM check'!$C:$C,"no info")</f>
        <v>Expires 2028/06</v>
      </c>
      <c r="AN45" s="3"/>
      <c r="AO45" s="3"/>
      <c r="AP45" s="5" t="str">
        <f>IF($AH45="LEC",$C45,"EM")</f>
        <v>EM</v>
      </c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U45" s="10"/>
    </row>
    <row r="46" spans="1:125" s="11" customFormat="1" ht="20.25" customHeight="1" x14ac:dyDescent="0.2">
      <c r="A46" s="41">
        <f>_xlfn.XLOOKUP(D46,[2]EM!$D:$D,[2]EM!$H:$H,"")</f>
        <v>0</v>
      </c>
      <c r="B46" s="89" t="str">
        <f>VLOOKUP($D46,[2]EM!$D$1:$P$65540,13,FALSE)</f>
        <v>512-709-2498</v>
      </c>
      <c r="C46" s="54" t="str">
        <f>_xlfn.XLOOKUP(D46&amp;"*",[2]EM!$D:$D,[2]EM!$E:$E,"",2)</f>
        <v>9:30,</v>
      </c>
      <c r="D46" s="53" t="s">
        <v>134</v>
      </c>
      <c r="E46" s="65" t="str">
        <f>IF(ISNUMBER(MATCH($D46,'[1]Scheduling Worksheet'!$B$1:$B$65536,0)),VLOOKUP($D46,'[1]Scheduling Worksheet'!$B$1:$W$65536,22,FALSE),"")</f>
        <v/>
      </c>
      <c r="F46" s="67" t="str">
        <f>IF(ISNUMBER(MATCH($D46,'[1]Scheduling Worksheet'!$C$1:$C$65536,0)),VLOOKUP($D46,'[1]Scheduling Worksheet'!$C$1:$X$65536,21,FALSE),"")</f>
        <v>9:30-EM</v>
      </c>
      <c r="G46" s="66" t="str">
        <f>IF(ISNUMBER(MATCH($D46,'[1]Scheduling Worksheet'!$D$1:$D$65536,0)),VLOOKUP($D46,'[1]Scheduling Worksheet'!$D$1:$X$65536,20,FALSE),"")</f>
        <v/>
      </c>
      <c r="H46" s="67" t="str">
        <f>IF(ISNUMBER(MATCH($D46,'[1]Scheduling Worksheet'!$E$1:$E$65536,0)),VLOOKUP($D46,'[1]Scheduling Worksheet'!$E$1:$X$65536,19,FALSE),"")</f>
        <v/>
      </c>
      <c r="I46" s="67" t="str">
        <f>IF(ISNUMBER(MATCH($D46,'[1]Scheduling Worksheet'!$F$1:$F$65536,0)),VLOOKUP($D46,'[1]Scheduling Worksheet'!$F$1:$X$65536,19,FALSE),"")</f>
        <v>9:30-EM</v>
      </c>
      <c r="J46" s="67" t="str">
        <f>IF(ISNUMBER(MATCH($D46,'[1]Scheduling Worksheet'!$G$1:$G$65536,0)),VLOOKUP($D46,'[1]Scheduling Worksheet'!$G$1:$X$65536,17,FALSE),"")</f>
        <v/>
      </c>
      <c r="K46" s="66" t="str">
        <f>IF(ISNUMBER(MATCH($D46,'[1]Scheduling Worksheet'!$H$1:$H$65536,0)),VLOOKUP($D46,'[1]Scheduling Worksheet'!$H$1:$X$65536,16,FALSE),"")</f>
        <v/>
      </c>
      <c r="L46" s="67" t="str">
        <f>IF(ISNUMBER(MATCH($D46,'[1]Scheduling Worksheet'!$I$1:$I$65536,0)),VLOOKUP($D46,'[1]Scheduling Worksheet'!$I$1:$X$65536,15,FALSE),"")</f>
        <v>9:30-EM</v>
      </c>
      <c r="M46" s="66" t="str">
        <f>IF(ISNUMBER(MATCH($D46,'[1]Scheduling Worksheet'!$J$1:$J$65536,0)),VLOOKUP($D46,'[1]Scheduling Worksheet'!$J$1:$X$65536,14,FALSE),"")</f>
        <v/>
      </c>
      <c r="N46" s="69" t="str">
        <f>IF(ISNUMBER(MATCH($D46,'[1]Scheduling Worksheet'!$K$1:$K$65536,0)),VLOOKUP($D46,'[1]Scheduling Worksheet'!$K$1:$X$65536,13,FALSE),"")</f>
        <v/>
      </c>
      <c r="O46" s="36"/>
      <c r="P46"/>
      <c r="Q46"/>
      <c r="R46" s="52" t="str">
        <f t="shared" si="18"/>
        <v>512-709-2498</v>
      </c>
      <c r="S46" s="54" t="str">
        <f t="shared" si="19"/>
        <v>9:30,</v>
      </c>
      <c r="T46" s="53" t="str">
        <f t="shared" si="20"/>
        <v>Avalos, Deanna</v>
      </c>
      <c r="U46" s="67" t="str">
        <f>IF(ISNUMBER(MATCH($D46,'[1]Scheduling Worksheet'!L$1:L$65536,0)),VLOOKUP($D46,'[1]Scheduling Worksheet'!$L$1:$X$65536,13,FALSE),"")</f>
        <v>9:30-EM</v>
      </c>
      <c r="V46" s="66" t="str">
        <f>IF(ISNUMBER(MATCH($D46,'[1]Scheduling Worksheet'!$M$1:$M$65536,0)),VLOOKUP($D46,'[1]Scheduling Worksheet'!$M$1:$X$65536,12,FALSE),"")</f>
        <v/>
      </c>
      <c r="W46" s="67" t="str">
        <f>IF(ISNUMBER(MATCH($D46,'[1]Scheduling Worksheet'!$N$1:$N$65536,0)),VLOOKUP($D46,'[1]Scheduling Worksheet'!$N$1:$X$65536,11,FALSE),"")</f>
        <v/>
      </c>
      <c r="X46" s="66" t="str">
        <f>IF(ISNUMBER(MATCH($D46,'[1]Scheduling Worksheet'!$O$1:$O$65536,0)),VLOOKUP($D46,'[1]Scheduling Worksheet'!$O$1:$X$65536,10,FALSE),"")</f>
        <v/>
      </c>
      <c r="Y46" s="67" t="str">
        <f>IF(ISNUMBER(MATCH($D46,'[1]Scheduling Worksheet'!$P$1:$P$65536,0)),VLOOKUP($D46,'[1]Scheduling Worksheet'!$P$1:$X$65536,9,FALSE),"")</f>
        <v>9:30-EM</v>
      </c>
      <c r="Z46" s="66" t="str">
        <f>IF(ISNUMBER(MATCH($D46,'[1]Scheduling Worksheet'!$Q$1:$Q$65536,0)),VLOOKUP($D46,'[1]Scheduling Worksheet'!$Q$1:$X$65536,8,FALSE),"")</f>
        <v/>
      </c>
      <c r="AA46" s="67" t="str">
        <f>IF(ISNUMBER(MATCH($D46,'[1]Scheduling Worksheet'!$R$1:$R$65536,0)),VLOOKUP($D46,'[1]Scheduling Worksheet'!$R$1:$X$65536,7,FALSE),"")</f>
        <v>9:30-EM</v>
      </c>
      <c r="AB46" s="90" t="str">
        <f>IF(ISNUMBER(MATCH($D46,'[1]Scheduling Worksheet'!$S$1:$S$65536,0)),VLOOKUP($D46,'[1]Scheduling Worksheet'!$S$1:$X$65536,6,FALSE),"")</f>
        <v/>
      </c>
      <c r="AC46" s="90" t="str">
        <f>IF(ISNUMBER(MATCH($D46,'[1]Scheduling Worksheet'!$T$1:$T$65536,0)),VLOOKUP($D46,'[1]Scheduling Worksheet'!$T$1:$X$65536,5,FALSE),"")</f>
        <v/>
      </c>
      <c r="AD46" s="30"/>
      <c r="AE46" s="6">
        <f t="shared" si="21"/>
        <v>6</v>
      </c>
      <c r="AF46" s="6">
        <f t="shared" si="22"/>
        <v>6</v>
      </c>
      <c r="AG46" s="35">
        <f t="shared" si="23"/>
        <v>0</v>
      </c>
      <c r="AH46" s="25">
        <f>VLOOKUP($D46,[2]EM!$D$1:$O$65540,5,FALSE)</f>
        <v>0</v>
      </c>
      <c r="AI46" s="25">
        <f>_xlfn.XLOOKUP(D46,[2]EM!$D:$D,[2]EM!$AK:$AK,"")</f>
        <v>0</v>
      </c>
      <c r="AJ46" s="25">
        <f>_xlfn.XLOOKUP(D46,[2]EM!$D:$D,[2]EM!$AN:$AN,"")</f>
        <v>0</v>
      </c>
      <c r="AK46" s="4" t="str">
        <f>VLOOKUP($D46,[2]EM!$D$1:$O$65540,12,FALSE)</f>
        <v>djavalos686@yahoo.com</v>
      </c>
      <c r="AL46" s="3" t="s">
        <v>248</v>
      </c>
      <c r="AM46" s="3" t="str">
        <f>_xlfn.XLOOKUP(D46,'[2]EIM check'!$A:$A,'[2]EIM check'!$C:$C,"no info")</f>
        <v>Expires 2028/02</v>
      </c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DU46" s="10"/>
    </row>
    <row r="47" spans="1:125" s="11" customFormat="1" ht="20.25" customHeight="1" x14ac:dyDescent="0.2">
      <c r="A47" s="41">
        <f>_xlfn.XLOOKUP(D47,[2]EM!$D:$D,[2]EM!$H:$H,"")</f>
        <v>0</v>
      </c>
      <c r="B47" s="52" t="str">
        <f>VLOOKUP($D47,[2]EM!$D$1:$P$65540,13,FALSE)</f>
        <v>559-936-3464</v>
      </c>
      <c r="C47" s="54" t="str">
        <f>_xlfn.XLOOKUP(D47&amp;"*",[2]EM!$D:$D,[2]EM!$E:$E,"",2)</f>
        <v>9:30,</v>
      </c>
      <c r="D47" s="53" t="s">
        <v>141</v>
      </c>
      <c r="E47" s="65" t="str">
        <f>IF(ISNUMBER(MATCH($D47,'[1]Scheduling Worksheet'!$B$1:$B$65536,0)),VLOOKUP($D47,'[1]Scheduling Worksheet'!$B$1:$W$65536,22,FALSE),"")</f>
        <v/>
      </c>
      <c r="F47" s="67" t="str">
        <f>IF(ISNUMBER(MATCH($D47,'[1]Scheduling Worksheet'!$C$1:$C$65536,0)),VLOOKUP($D47,'[1]Scheduling Worksheet'!$C$1:$X$65536,21,FALSE),"")</f>
        <v/>
      </c>
      <c r="G47" s="67" t="str">
        <f>IF(ISNUMBER(MATCH($D47,'[1]Scheduling Worksheet'!$D$1:$D$65536,0)),VLOOKUP($D47,'[1]Scheduling Worksheet'!$D$1:$X$65536,20,FALSE),"")</f>
        <v>9:30-EM</v>
      </c>
      <c r="H47" s="67" t="str">
        <f>IF(ISNUMBER(MATCH($D47,'[1]Scheduling Worksheet'!$E$1:$E$65536,0)),VLOOKUP($D47,'[1]Scheduling Worksheet'!$E$1:$X$65536,19,FALSE),"")</f>
        <v/>
      </c>
      <c r="I47" s="67" t="str">
        <f>IF(ISNUMBER(MATCH($D47,'[1]Scheduling Worksheet'!$F$1:$F$65536,0)),VLOOKUP($D47,'[1]Scheduling Worksheet'!$F$1:$X$65536,19,FALSE),"")</f>
        <v>9:30-EM</v>
      </c>
      <c r="J47" s="67" t="str">
        <f>IF(ISNUMBER(MATCH($D47,'[1]Scheduling Worksheet'!$G$1:$G$65536,0)),VLOOKUP($D47,'[1]Scheduling Worksheet'!$G$1:$X$65536,17,FALSE),"")</f>
        <v/>
      </c>
      <c r="K47" s="67" t="str">
        <f>IF(ISNUMBER(MATCH($D47,'[1]Scheduling Worksheet'!$H$1:$H$65536,0)),VLOOKUP($D47,'[1]Scheduling Worksheet'!$H$1:$X$65536,16,FALSE),"")</f>
        <v>9:30-EM</v>
      </c>
      <c r="L47" s="67" t="str">
        <f>IF(ISNUMBER(MATCH($D47,'[1]Scheduling Worksheet'!$I$1:$I$65536,0)),VLOOKUP($D47,'[1]Scheduling Worksheet'!$I$1:$X$65536,15,FALSE),"")</f>
        <v/>
      </c>
      <c r="M47" s="67" t="str">
        <f>IF(ISNUMBER(MATCH($D47,'[1]Scheduling Worksheet'!$J$1:$J$65536,0)),VLOOKUP($D47,'[1]Scheduling Worksheet'!$J$1:$X$65536,14,FALSE),"")</f>
        <v>9:30-EM</v>
      </c>
      <c r="N47" s="69" t="str">
        <f>IF(ISNUMBER(MATCH($D47,'[1]Scheduling Worksheet'!$K$1:$K$65536,0)),VLOOKUP($D47,'[1]Scheduling Worksheet'!$K$1:$X$65536,13,FALSE),"")</f>
        <v/>
      </c>
      <c r="O47" s="36"/>
      <c r="P47"/>
      <c r="Q47"/>
      <c r="R47" s="52" t="str">
        <f t="shared" si="18"/>
        <v>559-936-3464</v>
      </c>
      <c r="S47" s="54" t="str">
        <f t="shared" si="19"/>
        <v>9:30,</v>
      </c>
      <c r="T47" s="53" t="str">
        <f t="shared" si="20"/>
        <v>Hanf, Joey</v>
      </c>
      <c r="U47" s="67" t="str">
        <f>IF(ISNUMBER(MATCH($D47,'[1]Scheduling Worksheet'!L$1:L$65536,0)),VLOOKUP($D47,'[1]Scheduling Worksheet'!$L$1:$X$65536,13,FALSE),"")</f>
        <v/>
      </c>
      <c r="V47" s="67" t="str">
        <f>IF(ISNUMBER(MATCH($D47,'[1]Scheduling Worksheet'!$M$1:$M$65536,0)),VLOOKUP($D47,'[1]Scheduling Worksheet'!$M$1:$X$65536,12,FALSE),"")</f>
        <v>9:30-EM</v>
      </c>
      <c r="W47" s="67" t="str">
        <f>IF(ISNUMBER(MATCH($D47,'[1]Scheduling Worksheet'!$N$1:$N$65536,0)),VLOOKUP($D47,'[1]Scheduling Worksheet'!$N$1:$X$65536,11,FALSE),"")</f>
        <v/>
      </c>
      <c r="X47" s="67" t="str">
        <f>IF(ISNUMBER(MATCH($D47,'[1]Scheduling Worksheet'!$O$1:$O$65536,0)),VLOOKUP($D47,'[1]Scheduling Worksheet'!$O$1:$X$65536,10,FALSE),"")</f>
        <v>9:30-EM</v>
      </c>
      <c r="Y47" s="67" t="str">
        <f>IF(ISNUMBER(MATCH($D47,'[1]Scheduling Worksheet'!$P$1:$P$65536,0)),VLOOKUP($D47,'[1]Scheduling Worksheet'!$P$1:$X$65536,9,FALSE),"")</f>
        <v/>
      </c>
      <c r="Z47" s="67" t="str">
        <f>IF(ISNUMBER(MATCH($D47,'[1]Scheduling Worksheet'!$Q$1:$Q$65536,0)),VLOOKUP($D47,'[1]Scheduling Worksheet'!$Q$1:$X$65536,8,FALSE),"")</f>
        <v/>
      </c>
      <c r="AA47" s="67" t="str">
        <f>IF(ISNUMBER(MATCH($D47,'[1]Scheduling Worksheet'!$R$1:$R$65536,0)),VLOOKUP($D47,'[1]Scheduling Worksheet'!$R$1:$X$65536,7,FALSE),"")</f>
        <v/>
      </c>
      <c r="AB47" s="68" t="str">
        <f>IF(ISNUMBER(MATCH($D47,'[1]Scheduling Worksheet'!$S$1:$S$65536,0)),VLOOKUP($D47,'[1]Scheduling Worksheet'!$S$1:$X$65536,6,FALSE),"")</f>
        <v>9:30-EM</v>
      </c>
      <c r="AC47" s="68" t="str">
        <f>IF(ISNUMBER(MATCH($D47,'[1]Scheduling Worksheet'!$T$1:$T$65536,0)),VLOOKUP($D47,'[1]Scheduling Worksheet'!$T$1:$X$65536,5,FALSE),"")</f>
        <v/>
      </c>
      <c r="AD47" s="30"/>
      <c r="AE47" s="6">
        <f t="shared" si="21"/>
        <v>7</v>
      </c>
      <c r="AF47" s="6">
        <f t="shared" si="22"/>
        <v>7</v>
      </c>
      <c r="AG47" s="35">
        <f t="shared" si="23"/>
        <v>0</v>
      </c>
      <c r="AH47" s="25">
        <f>VLOOKUP($D47,[2]EM!$D$1:$O$65540,5,FALSE)</f>
        <v>0</v>
      </c>
      <c r="AI47" s="25">
        <f>_xlfn.XLOOKUP(D47,[2]EM!$D:$D,[2]EM!$AK:$AK,"")</f>
        <v>0</v>
      </c>
      <c r="AJ47" s="25">
        <f>_xlfn.XLOOKUP(D47,[2]EM!$D:$D,[2]EM!$AN:$AN,"")</f>
        <v>0</v>
      </c>
      <c r="AK47" s="4" t="str">
        <f>VLOOKUP($D47,[2]EM!$D$1:$O$65540,12,FALSE)</f>
        <v>joey.hanf@gmail.com</v>
      </c>
      <c r="AL47" s="3" t="s">
        <v>251</v>
      </c>
      <c r="AM47" s="3" t="str">
        <f>_xlfn.XLOOKUP(D47,'[2]EIM check'!$A:$A,'[2]EIM check'!$C:$C,"no info")</f>
        <v>Expires 2028/02</v>
      </c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DU47" s="10"/>
    </row>
    <row r="48" spans="1:125" s="11" customFormat="1" ht="20.25" customHeight="1" x14ac:dyDescent="0.2">
      <c r="A48" s="41">
        <f>_xlfn.XLOOKUP(D48,[2]EM!$D:$D,[2]EM!$H:$H,"")</f>
        <v>0</v>
      </c>
      <c r="B48" s="89" t="str">
        <f>VLOOKUP($D48,[2]EM!$D$1:$P$65540,13,FALSE)</f>
        <v>512-447-6887</v>
      </c>
      <c r="C48" s="54" t="str">
        <f>_xlfn.XLOOKUP(D48&amp;"*",[2]EM!$D:$D,[2]EM!$E:$E,"",2)</f>
        <v>9:30,</v>
      </c>
      <c r="D48" s="53" t="s">
        <v>20</v>
      </c>
      <c r="E48" s="65" t="str">
        <f>IF(ISNUMBER(MATCH($D48,'[1]Scheduling Worksheet'!$B$1:$B$65536,0)),VLOOKUP($D48,'[1]Scheduling Worksheet'!$B$1:$W$65536,22,FALSE),"")</f>
        <v/>
      </c>
      <c r="F48" s="67" t="str">
        <f>IF(ISNUMBER(MATCH($D48,'[1]Scheduling Worksheet'!$C$1:$C$65536,0)),VLOOKUP($D48,'[1]Scheduling Worksheet'!$C$1:$X$65536,21,FALSE),"")</f>
        <v/>
      </c>
      <c r="G48" s="67" t="str">
        <f>IF(ISNUMBER(MATCH($D48,'[1]Scheduling Worksheet'!$D$1:$D$65536,0)),VLOOKUP($D48,'[1]Scheduling Worksheet'!$D$1:$X$65536,20,FALSE),"")</f>
        <v>9:30-EM</v>
      </c>
      <c r="H48" s="67" t="str">
        <f>IF(ISNUMBER(MATCH($D48,'[1]Scheduling Worksheet'!$E$1:$E$65536,0)),VLOOKUP($D48,'[1]Scheduling Worksheet'!$E$1:$X$65536,19,FALSE),"")</f>
        <v/>
      </c>
      <c r="I48" s="67" t="str">
        <f>IF(ISNUMBER(MATCH($D48,'[1]Scheduling Worksheet'!$F$1:$F$65536,0)),VLOOKUP($D48,'[1]Scheduling Worksheet'!$F$1:$X$65536,19,FALSE),"")</f>
        <v/>
      </c>
      <c r="J48" s="67" t="str">
        <f>IF(ISNUMBER(MATCH($D48,'[1]Scheduling Worksheet'!$G$1:$G$65536,0)),VLOOKUP($D48,'[1]Scheduling Worksheet'!$G$1:$X$65536,17,FALSE),"")</f>
        <v>9:30-EM</v>
      </c>
      <c r="K48" s="67" t="str">
        <f>IF(ISNUMBER(MATCH($D48,'[1]Scheduling Worksheet'!$H$1:$H$65536,0)),VLOOKUP($D48,'[1]Scheduling Worksheet'!$H$1:$X$65536,16,FALSE),"")</f>
        <v/>
      </c>
      <c r="L48" s="67" t="str">
        <f>IF(ISNUMBER(MATCH($D48,'[1]Scheduling Worksheet'!$I$1:$I$65536,0)),VLOOKUP($D48,'[1]Scheduling Worksheet'!$I$1:$X$65536,15,FALSE),"")</f>
        <v>9:30-EM</v>
      </c>
      <c r="M48" s="66" t="str">
        <f>IF(ISNUMBER(MATCH($D48,'[1]Scheduling Worksheet'!$J$1:$J$65536,0)),VLOOKUP($D48,'[1]Scheduling Worksheet'!$J$1:$X$65536,14,FALSE),"")</f>
        <v/>
      </c>
      <c r="N48" s="91" t="str">
        <f>IF(ISNUMBER(MATCH($D48,'[1]Scheduling Worksheet'!$K$1:$K$65536,0)),VLOOKUP($D48,'[1]Scheduling Worksheet'!$K$1:$X$65536,13,FALSE),"")</f>
        <v/>
      </c>
      <c r="O48" s="36"/>
      <c r="P48"/>
      <c r="Q48"/>
      <c r="R48" s="52" t="str">
        <f t="shared" si="18"/>
        <v>512-447-6887</v>
      </c>
      <c r="S48" s="54" t="str">
        <f t="shared" si="19"/>
        <v>9:30,</v>
      </c>
      <c r="T48" s="53" t="str">
        <f t="shared" si="20"/>
        <v>Molloy, Barbara</v>
      </c>
      <c r="U48" s="66" t="str">
        <f>IF(ISNUMBER(MATCH($D48,'[1]Scheduling Worksheet'!L$1:L$65536,0)),VLOOKUP($D48,'[1]Scheduling Worksheet'!$L$1:$X$65536,13,FALSE),"")</f>
        <v/>
      </c>
      <c r="V48" s="66" t="str">
        <f>IF(ISNUMBER(MATCH($D48,'[1]Scheduling Worksheet'!$M$1:$M$65536,0)),VLOOKUP($D48,'[1]Scheduling Worksheet'!$M$1:$X$65536,12,FALSE),"")</f>
        <v/>
      </c>
      <c r="W48" s="67" t="str">
        <f>IF(ISNUMBER(MATCH($D48,'[1]Scheduling Worksheet'!$N$1:$N$65536,0)),VLOOKUP($D48,'[1]Scheduling Worksheet'!$N$1:$X$65536,11,FALSE),"")</f>
        <v>9:30-EM</v>
      </c>
      <c r="X48" s="67" t="str">
        <f>IF(ISNUMBER(MATCH($D48,'[1]Scheduling Worksheet'!$O$1:$O$65536,0)),VLOOKUP($D48,'[1]Scheduling Worksheet'!$O$1:$X$65536,10,FALSE),"")</f>
        <v/>
      </c>
      <c r="Y48" s="67" t="str">
        <f>IF(ISNUMBER(MATCH($D48,'[1]Scheduling Worksheet'!$P$1:$P$65536,0)),VLOOKUP($D48,'[1]Scheduling Worksheet'!$P$1:$X$65536,9,FALSE),"")</f>
        <v>9:30-EM</v>
      </c>
      <c r="Z48" s="67" t="str">
        <f>IF(ISNUMBER(MATCH($D48,'[1]Scheduling Worksheet'!$Q$1:$Q$65536,0)),VLOOKUP($D48,'[1]Scheduling Worksheet'!$Q$1:$X$65536,8,FALSE),"")</f>
        <v/>
      </c>
      <c r="AA48" s="67" t="str">
        <f>IF(ISNUMBER(MATCH($D48,'[1]Scheduling Worksheet'!$R$1:$R$65536,0)),VLOOKUP($D48,'[1]Scheduling Worksheet'!$R$1:$X$65536,7,FALSE),"")</f>
        <v/>
      </c>
      <c r="AB48" s="68" t="str">
        <f>IF(ISNUMBER(MATCH($D48,'[1]Scheduling Worksheet'!$S$1:$S$65536,0)),VLOOKUP($D48,'[1]Scheduling Worksheet'!$S$1:$X$65536,6,FALSE),"")</f>
        <v>9:30-EM</v>
      </c>
      <c r="AC48" s="90" t="str">
        <f>IF(ISNUMBER(MATCH($D48,'[1]Scheduling Worksheet'!$T$1:$T$65536,0)),VLOOKUP($D48,'[1]Scheduling Worksheet'!$T$1:$X$65536,5,FALSE),"")</f>
        <v/>
      </c>
      <c r="AD48" s="30"/>
      <c r="AE48" s="6">
        <f t="shared" si="21"/>
        <v>6</v>
      </c>
      <c r="AF48" s="6">
        <f t="shared" si="22"/>
        <v>6</v>
      </c>
      <c r="AG48" s="35">
        <f t="shared" si="23"/>
        <v>0</v>
      </c>
      <c r="AH48" s="25">
        <f>VLOOKUP($D48,[2]EM!$D$1:$O$65540,5,FALSE)</f>
        <v>0</v>
      </c>
      <c r="AI48" s="25">
        <f>_xlfn.XLOOKUP(D48,[2]EM!$D:$D,[2]EM!$AK:$AK,"")</f>
        <v>0</v>
      </c>
      <c r="AJ48" s="25">
        <f>_xlfn.XLOOKUP(D48,[2]EM!$D:$D,[2]EM!$AN:$AN,"")</f>
        <v>0</v>
      </c>
      <c r="AK48" s="4" t="str">
        <f>VLOOKUP($D48,[2]EM!$D$1:$O$65540,12,FALSE)</f>
        <v>Bmolloy1@austin.rr.com</v>
      </c>
      <c r="AL48" s="3" t="s">
        <v>260</v>
      </c>
      <c r="AM48" s="3" t="str">
        <f>_xlfn.XLOOKUP(D48,'[2]EIM check'!$A:$A,'[2]EIM check'!$C:$C,"no info")</f>
        <v>Expires 2028/06</v>
      </c>
      <c r="AN48" s="3" t="s">
        <v>175</v>
      </c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126" s="11" customFormat="1" ht="20.25" customHeight="1" x14ac:dyDescent="0.2">
      <c r="A49" s="41">
        <f>_xlfn.XLOOKUP(D49,[2]EM!$D:$D,[2]EM!$H:$H,"")</f>
        <v>0</v>
      </c>
      <c r="B49" s="89" t="str">
        <f>VLOOKUP($D49,[2]EM!$D$1:$P$65540,13,FALSE)</f>
        <v>512-944-9193</v>
      </c>
      <c r="C49" s="54" t="str">
        <f>_xlfn.XLOOKUP(D49&amp;"*",[2]EM!$D:$D,[2]EM!$E:$E,"",2)</f>
        <v>9:30,</v>
      </c>
      <c r="D49" s="53" t="s">
        <v>138</v>
      </c>
      <c r="E49" s="65" t="str">
        <f>IF(ISNUMBER(MATCH($D49,'[1]Scheduling Worksheet'!$B$1:$B$65536,0)),VLOOKUP($D49,'[1]Scheduling Worksheet'!$B$1:$W$65536,22,FALSE),"")</f>
        <v/>
      </c>
      <c r="F49" s="66" t="str">
        <f>IF(ISNUMBER(MATCH($D49,'[1]Scheduling Worksheet'!$C$1:$C$65536,0)),VLOOKUP($D49,'[1]Scheduling Worksheet'!$C$1:$X$65536,21,FALSE),"")</f>
        <v/>
      </c>
      <c r="G49" s="67" t="str">
        <f>IF(ISNUMBER(MATCH($D49,'[1]Scheduling Worksheet'!$D$1:$D$65536,0)),VLOOKUP($D49,'[1]Scheduling Worksheet'!$D$1:$X$65536,20,FALSE),"")</f>
        <v/>
      </c>
      <c r="H49" s="67" t="str">
        <f>IF(ISNUMBER(MATCH($D49,'[1]Scheduling Worksheet'!$E$1:$E$65536,0)),VLOOKUP($D49,'[1]Scheduling Worksheet'!$E$1:$X$65536,19,FALSE),"")</f>
        <v>9:30-EM</v>
      </c>
      <c r="I49" s="67" t="str">
        <f>IF(ISNUMBER(MATCH($D49,'[1]Scheduling Worksheet'!$F$1:$F$65536,0)),VLOOKUP($D49,'[1]Scheduling Worksheet'!$F$1:$X$65536,19,FALSE),"")</f>
        <v/>
      </c>
      <c r="J49" s="67" t="str">
        <f>IF(ISNUMBER(MATCH($D49,'[1]Scheduling Worksheet'!$G$1:$G$65536,0)),VLOOKUP($D49,'[1]Scheduling Worksheet'!$G$1:$X$65536,17,FALSE),"")</f>
        <v>9:30-EM</v>
      </c>
      <c r="K49" s="67" t="str">
        <f>IF(ISNUMBER(MATCH($D49,'[1]Scheduling Worksheet'!$H$1:$H$65536,0)),VLOOKUP($D49,'[1]Scheduling Worksheet'!$H$1:$X$65536,16,FALSE),"")</f>
        <v/>
      </c>
      <c r="L49" s="67" t="str">
        <f>IF(ISNUMBER(MATCH($D49,'[1]Scheduling Worksheet'!$I$1:$I$65536,0)),VLOOKUP($D49,'[1]Scheduling Worksheet'!$I$1:$X$65536,15,FALSE),"")</f>
        <v/>
      </c>
      <c r="M49" s="67" t="str">
        <f>IF(ISNUMBER(MATCH($D49,'[1]Scheduling Worksheet'!$J$1:$J$65536,0)),VLOOKUP($D49,'[1]Scheduling Worksheet'!$J$1:$X$65536,14,FALSE),"")</f>
        <v>9:30-EM</v>
      </c>
      <c r="N49" s="69" t="str">
        <f>IF(ISNUMBER(MATCH($D49,'[1]Scheduling Worksheet'!$K$1:$K$65536,0)),VLOOKUP($D49,'[1]Scheduling Worksheet'!$K$1:$X$65536,13,FALSE),"")</f>
        <v/>
      </c>
      <c r="O49" s="36"/>
      <c r="P49"/>
      <c r="Q49"/>
      <c r="R49" s="52" t="str">
        <f t="shared" si="18"/>
        <v>512-944-9193</v>
      </c>
      <c r="S49" s="54" t="str">
        <f t="shared" si="19"/>
        <v>9:30,</v>
      </c>
      <c r="T49" s="53" t="str">
        <f t="shared" si="20"/>
        <v>Schreiber, Cathy</v>
      </c>
      <c r="U49" s="66" t="str">
        <f>IF(ISNUMBER(MATCH($D49,'[1]Scheduling Worksheet'!L$1:L$65536,0)),VLOOKUP($D49,'[1]Scheduling Worksheet'!$L$1:$X$65536,13,FALSE),"")</f>
        <v/>
      </c>
      <c r="V49" s="66" t="str">
        <f>IF(ISNUMBER(MATCH($D49,'[1]Scheduling Worksheet'!$M$1:$M$65536,0)),VLOOKUP($D49,'[1]Scheduling Worksheet'!$M$1:$X$65536,12,FALSE),"")</f>
        <v/>
      </c>
      <c r="W49" s="67" t="str">
        <f>IF(ISNUMBER(MATCH($D49,'[1]Scheduling Worksheet'!$N$1:$N$65536,0)),VLOOKUP($D49,'[1]Scheduling Worksheet'!$N$1:$X$65536,11,FALSE),"")</f>
        <v/>
      </c>
      <c r="X49" s="67" t="str">
        <f>IF(ISNUMBER(MATCH($D49,'[1]Scheduling Worksheet'!$O$1:$O$65536,0)),VLOOKUP($D49,'[1]Scheduling Worksheet'!$O$1:$X$65536,10,FALSE),"")</f>
        <v>9:30-EM</v>
      </c>
      <c r="Y49" s="67" t="str">
        <f>IF(ISNUMBER(MATCH($D49,'[1]Scheduling Worksheet'!$P$1:$P$65536,0)),VLOOKUP($D49,'[1]Scheduling Worksheet'!$P$1:$X$65536,9,FALSE),"")</f>
        <v/>
      </c>
      <c r="Z49" s="67" t="str">
        <f>IF(ISNUMBER(MATCH($D49,'[1]Scheduling Worksheet'!$Q$1:$Q$65536,0)),VLOOKUP($D49,'[1]Scheduling Worksheet'!$Q$1:$X$65536,8,FALSE),"")</f>
        <v>9:30-EM</v>
      </c>
      <c r="AA49" s="67" t="str">
        <f>IF(ISNUMBER(MATCH($D49,'[1]Scheduling Worksheet'!$R$1:$R$65536,0)),VLOOKUP($D49,'[1]Scheduling Worksheet'!$R$1:$X$65536,7,FALSE),"")</f>
        <v/>
      </c>
      <c r="AB49" s="68" t="str">
        <f>IF(ISNUMBER(MATCH($D49,'[1]Scheduling Worksheet'!$S$1:$S$65536,0)),VLOOKUP($D49,'[1]Scheduling Worksheet'!$S$1:$X$65536,6,FALSE),"")</f>
        <v>9:30-EM</v>
      </c>
      <c r="AC49" s="68" t="str">
        <f>IF(ISNUMBER(MATCH($D49,'[1]Scheduling Worksheet'!$T$1:$T$65536,0)),VLOOKUP($D49,'[1]Scheduling Worksheet'!$T$1:$X$65536,5,FALSE),"")</f>
        <v/>
      </c>
      <c r="AD49" s="30"/>
      <c r="AE49" s="6">
        <f t="shared" si="21"/>
        <v>6</v>
      </c>
      <c r="AF49" s="6">
        <f t="shared" si="22"/>
        <v>6</v>
      </c>
      <c r="AG49" s="35">
        <f t="shared" si="23"/>
        <v>0</v>
      </c>
      <c r="AH49" s="25">
        <f>VLOOKUP($D49,[2]EM!$D$1:$O$65540,5,FALSE)</f>
        <v>0</v>
      </c>
      <c r="AI49" s="25">
        <f>_xlfn.XLOOKUP(D49,[2]EM!$D:$D,[2]EM!$AK:$AK,"")</f>
        <v>0</v>
      </c>
      <c r="AJ49" s="25">
        <f>_xlfn.XLOOKUP(D49,[2]EM!$D:$D,[2]EM!$AN:$AN,"")</f>
        <v>0</v>
      </c>
      <c r="AK49" s="4" t="str">
        <f>VLOOKUP($D49,[2]EM!$D$1:$O$65540,12,FALSE)</f>
        <v>cmms6886@gmail.com</v>
      </c>
      <c r="AL49" s="3" t="s">
        <v>255</v>
      </c>
      <c r="AM49" s="3" t="str">
        <f>_xlfn.XLOOKUP(D49,'[2]EIM check'!$A:$A,'[2]EIM check'!$C:$C,"no info")</f>
        <v>Expires 2028/02</v>
      </c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DU49" s="10"/>
    </row>
    <row r="50" spans="1:126" s="11" customFormat="1" ht="20.25" customHeight="1" x14ac:dyDescent="0.2">
      <c r="A50" s="41" t="str">
        <f>_xlfn.XLOOKUP(D50,[2]EM!$D:$D,[2]EM!$H:$H,"")</f>
        <v>LEC</v>
      </c>
      <c r="B50" s="89" t="str">
        <f>VLOOKUP($D50,[2]EM!$D$1:$P$65540,13,FALSE)</f>
        <v>512-944-2255</v>
      </c>
      <c r="C50" s="54" t="str">
        <f>_xlfn.XLOOKUP(D50&amp;"*",[2]EM!$D:$D,[2]EM!$E:$E,"",2)</f>
        <v>9:30,</v>
      </c>
      <c r="D50" s="53" t="s">
        <v>137</v>
      </c>
      <c r="E50" s="65" t="str">
        <f>IF(ISNUMBER(MATCH($D50,'[1]Scheduling Worksheet'!$B$1:$B$65536,0)),VLOOKUP($D50,'[1]Scheduling Worksheet'!$B$1:$W$65536,22,FALSE),"")</f>
        <v/>
      </c>
      <c r="F50" s="66" t="str">
        <f>IF(ISNUMBER(MATCH($D50,'[1]Scheduling Worksheet'!$C$1:$C$65536,0)),VLOOKUP($D50,'[1]Scheduling Worksheet'!$C$1:$X$65536,21,FALSE),"")</f>
        <v/>
      </c>
      <c r="G50" s="67" t="str">
        <f>IF(ISNUMBER(MATCH($D50,'[1]Scheduling Worksheet'!$D$1:$D$65536,0)),VLOOKUP($D50,'[1]Scheduling Worksheet'!$D$1:$X$65536,20,FALSE),"")</f>
        <v/>
      </c>
      <c r="H50" s="67" t="str">
        <f>IF(ISNUMBER(MATCH($D50,'[1]Scheduling Worksheet'!$E$1:$E$65536,0)),VLOOKUP($D50,'[1]Scheduling Worksheet'!$E$1:$X$65536,19,FALSE),"")</f>
        <v>9:30-EM</v>
      </c>
      <c r="I50" s="67" t="str">
        <f>IF(ISNUMBER(MATCH($D50,'[1]Scheduling Worksheet'!$F$1:$F$65536,0)),VLOOKUP($D50,'[1]Scheduling Worksheet'!$F$1:$X$65536,19,FALSE),"")</f>
        <v/>
      </c>
      <c r="J50" s="67" t="str">
        <f>IF(ISNUMBER(MATCH($D50,'[1]Scheduling Worksheet'!$G$1:$G$65536,0)),VLOOKUP($D50,'[1]Scheduling Worksheet'!$G$1:$X$65536,17,FALSE),"")</f>
        <v>9:30-Lector</v>
      </c>
      <c r="K50" s="67" t="str">
        <f>IF(ISNUMBER(MATCH($D50,'[1]Scheduling Worksheet'!$H$1:$H$65536,0)),VLOOKUP($D50,'[1]Scheduling Worksheet'!$H$1:$X$65536,16,FALSE),"")</f>
        <v/>
      </c>
      <c r="L50" s="67" t="str">
        <f>IF(ISNUMBER(MATCH($D50,'[1]Scheduling Worksheet'!$I$1:$I$65536,0)),VLOOKUP($D50,'[1]Scheduling Worksheet'!$I$1:$X$65536,15,FALSE),"")</f>
        <v/>
      </c>
      <c r="M50" s="67" t="str">
        <f>IF(ISNUMBER(MATCH($D50,'[1]Scheduling Worksheet'!$J$1:$J$65536,0)),VLOOKUP($D50,'[1]Scheduling Worksheet'!$J$1:$X$65536,14,FALSE),"")</f>
        <v>9:30-EM</v>
      </c>
      <c r="N50" s="69" t="str">
        <f>IF(ISNUMBER(MATCH($D50,'[1]Scheduling Worksheet'!$K$1:$K$65536,0)),VLOOKUP($D50,'[1]Scheduling Worksheet'!$K$1:$X$65536,13,FALSE),"")</f>
        <v/>
      </c>
      <c r="O50" s="36"/>
      <c r="P50"/>
      <c r="Q50"/>
      <c r="R50" s="52" t="str">
        <f t="shared" si="18"/>
        <v>512-944-2255</v>
      </c>
      <c r="S50" s="54" t="str">
        <f t="shared" si="19"/>
        <v>9:30,</v>
      </c>
      <c r="T50" s="53" t="str">
        <f t="shared" si="20"/>
        <v>Schreiber, Randy</v>
      </c>
      <c r="U50" s="66" t="str">
        <f>IF(ISNUMBER(MATCH($D50,'[1]Scheduling Worksheet'!L$1:L$65536,0)),VLOOKUP($D50,'[1]Scheduling Worksheet'!$L$1:$X$65536,13,FALSE),"")</f>
        <v/>
      </c>
      <c r="V50" s="66" t="str">
        <f>IF(ISNUMBER(MATCH($D50,'[1]Scheduling Worksheet'!$M$1:$M$65536,0)),VLOOKUP($D50,'[1]Scheduling Worksheet'!$M$1:$X$65536,12,FALSE),"")</f>
        <v/>
      </c>
      <c r="W50" s="67" t="str">
        <f>IF(ISNUMBER(MATCH($D50,'[1]Scheduling Worksheet'!$N$1:$N$65536,0)),VLOOKUP($D50,'[1]Scheduling Worksheet'!$N$1:$X$65536,11,FALSE),"")</f>
        <v/>
      </c>
      <c r="X50" s="67" t="str">
        <f>IF(ISNUMBER(MATCH($D50,'[1]Scheduling Worksheet'!$O$1:$O$65536,0)),VLOOKUP($D50,'[1]Scheduling Worksheet'!$O$1:$X$65536,10,FALSE),"")</f>
        <v>9:30-Lector</v>
      </c>
      <c r="Y50" s="67" t="str">
        <f>IF(ISNUMBER(MATCH($D50,'[1]Scheduling Worksheet'!$P$1:$P$65536,0)),VLOOKUP($D50,'[1]Scheduling Worksheet'!$P$1:$X$65536,9,FALSE),"")</f>
        <v/>
      </c>
      <c r="Z50" s="67" t="str">
        <f>IF(ISNUMBER(MATCH($D50,'[1]Scheduling Worksheet'!$Q$1:$Q$65536,0)),VLOOKUP($D50,'[1]Scheduling Worksheet'!$Q$1:$X$65536,8,FALSE),"")</f>
        <v>9:30-EM</v>
      </c>
      <c r="AA50" s="67" t="str">
        <f>IF(ISNUMBER(MATCH($D50,'[1]Scheduling Worksheet'!$R$1:$R$65536,0)),VLOOKUP($D50,'[1]Scheduling Worksheet'!$R$1:$X$65536,7,FALSE),"")</f>
        <v/>
      </c>
      <c r="AB50" s="68" t="str">
        <f>IF(ISNUMBER(MATCH($D50,'[1]Scheduling Worksheet'!$S$1:$S$65536,0)),VLOOKUP($D50,'[1]Scheduling Worksheet'!$S$1:$X$65536,6,FALSE),"")</f>
        <v/>
      </c>
      <c r="AC50" s="68" t="str">
        <f>IF(ISNUMBER(MATCH($D50,'[1]Scheduling Worksheet'!$T$1:$T$65536,0)),VLOOKUP($D50,'[1]Scheduling Worksheet'!$T$1:$X$65536,5,FALSE),"")</f>
        <v/>
      </c>
      <c r="AD50" s="30"/>
      <c r="AE50" s="6">
        <f t="shared" si="21"/>
        <v>3</v>
      </c>
      <c r="AF50" s="6">
        <f t="shared" si="22"/>
        <v>5</v>
      </c>
      <c r="AG50" s="35">
        <f t="shared" si="23"/>
        <v>2</v>
      </c>
      <c r="AH50" s="25" t="str">
        <f>VLOOKUP($D50,[2]EM!$D$1:$O$65540,5,FALSE)</f>
        <v>LEC</v>
      </c>
      <c r="AI50" s="25">
        <f>_xlfn.XLOOKUP(D50,[2]EM!$D:$D,[2]EM!$AK:$AK,"")</f>
        <v>0</v>
      </c>
      <c r="AJ50" s="25">
        <f>_xlfn.XLOOKUP(D50,[2]EM!$D:$D,[2]EM!$AN:$AN,"")</f>
        <v>0</v>
      </c>
      <c r="AK50" s="4" t="str">
        <f>VLOOKUP($D50,[2]EM!$D$1:$O$65540,12,FALSE)</f>
        <v>allowat.s@gmail.com</v>
      </c>
      <c r="AL50" s="3" t="s">
        <v>216</v>
      </c>
      <c r="AM50" s="3" t="str">
        <f>_xlfn.XLOOKUP(D50,'[2]EIM check'!$A:$A,'[2]EIM check'!$C:$C,"no info")</f>
        <v>Expires 2026/10</v>
      </c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DU50" s="10"/>
    </row>
    <row r="51" spans="1:126" s="11" customFormat="1" ht="20.25" customHeight="1" x14ac:dyDescent="0.2">
      <c r="A51" s="41" t="str">
        <f>_xlfn.XLOOKUP(D51,[2]EM!$D:$D,[2]EM!$H:$H,"")</f>
        <v>LEC</v>
      </c>
      <c r="B51" s="89" t="str">
        <f>VLOOKUP($D51,[2]EM!$D$1:$P$65540,13,FALSE)</f>
        <v>512-517-0555</v>
      </c>
      <c r="C51" s="54" t="str">
        <f>_xlfn.XLOOKUP(D51&amp;"*",[2]EM!$D:$D,[2]EM!$E:$E,"",2)</f>
        <v>9:30,</v>
      </c>
      <c r="D51" s="53" t="s">
        <v>31</v>
      </c>
      <c r="E51" s="65" t="str">
        <f>IF(ISNUMBER(MATCH($D51,'[1]Scheduling Worksheet'!$B$1:$B$65536,0)),VLOOKUP($D51,'[1]Scheduling Worksheet'!$B$1:$W$65536,22,FALSE),"")</f>
        <v>9:30-EM</v>
      </c>
      <c r="F51" s="67" t="str">
        <f>IF(ISNUMBER(MATCH($D51,'[1]Scheduling Worksheet'!$C$1:$C$65536,0)),VLOOKUP($D51,'[1]Scheduling Worksheet'!$C$1:$X$65536,21,FALSE),"")</f>
        <v/>
      </c>
      <c r="G51" s="67" t="str">
        <f>IF(ISNUMBER(MATCH($D51,'[1]Scheduling Worksheet'!$D$1:$D$65536,0)),VLOOKUP($D51,'[1]Scheduling Worksheet'!$D$1:$X$65536,20,FALSE),"")</f>
        <v/>
      </c>
      <c r="H51" s="67" t="str">
        <f>IF(ISNUMBER(MATCH($D51,'[1]Scheduling Worksheet'!$E$1:$E$65536,0)),VLOOKUP($D51,'[1]Scheduling Worksheet'!$E$1:$X$65536,19,FALSE),"")</f>
        <v>9:30-EM</v>
      </c>
      <c r="I51" s="67" t="str">
        <f>IF(ISNUMBER(MATCH($D51,'[1]Scheduling Worksheet'!$F$1:$F$65536,0)),VLOOKUP($D51,'[1]Scheduling Worksheet'!$F$1:$X$65536,19,FALSE),"")</f>
        <v/>
      </c>
      <c r="J51" s="66" t="str">
        <f>IF(ISNUMBER(MATCH($D51,'[1]Scheduling Worksheet'!$G$1:$G$65536,0)),VLOOKUP($D51,'[1]Scheduling Worksheet'!$G$1:$X$65536,17,FALSE),"")</f>
        <v/>
      </c>
      <c r="K51" s="67" t="str">
        <f>IF(ISNUMBER(MATCH($D51,'[1]Scheduling Worksheet'!$H$1:$H$65536,0)),VLOOKUP($D51,'[1]Scheduling Worksheet'!$H$1:$X$65536,16,FALSE),"")</f>
        <v>9:30-Lector</v>
      </c>
      <c r="L51" s="66" t="str">
        <f>IF(ISNUMBER(MATCH($D51,'[1]Scheduling Worksheet'!$I$1:$I$65536,0)),VLOOKUP($D51,'[1]Scheduling Worksheet'!$I$1:$X$65536,15,FALSE),"")</f>
        <v/>
      </c>
      <c r="M51" s="66" t="str">
        <f>IF(ISNUMBER(MATCH($D51,'[1]Scheduling Worksheet'!$J$1:$J$65536,0)),VLOOKUP($D51,'[1]Scheduling Worksheet'!$J$1:$X$65536,14,FALSE),"")</f>
        <v/>
      </c>
      <c r="N51" s="91" t="str">
        <f>IF(ISNUMBER(MATCH($D51,'[1]Scheduling Worksheet'!$K$1:$K$65536,0)),VLOOKUP($D51,'[1]Scheduling Worksheet'!$K$1:$X$65536,13,FALSE),"")</f>
        <v/>
      </c>
      <c r="O51" s="36"/>
      <c r="P51"/>
      <c r="Q51"/>
      <c r="R51" s="52" t="str">
        <f t="shared" si="18"/>
        <v>512-517-0555</v>
      </c>
      <c r="S51" s="54" t="str">
        <f t="shared" si="19"/>
        <v>9:30,</v>
      </c>
      <c r="T51" s="53" t="str">
        <f t="shared" si="20"/>
        <v>Brotherman, Geralyn</v>
      </c>
      <c r="U51" s="67" t="str">
        <f>IF(ISNUMBER(MATCH($D51,'[1]Scheduling Worksheet'!L$1:L$65536,0)),VLOOKUP($D51,'[1]Scheduling Worksheet'!$L$1:$X$65536,13,FALSE),"")</f>
        <v/>
      </c>
      <c r="V51" s="67" t="str">
        <f>IF(ISNUMBER(MATCH($D51,'[1]Scheduling Worksheet'!$M$1:$M$65536,0)),VLOOKUP($D51,'[1]Scheduling Worksheet'!$M$1:$X$65536,12,FALSE),"")</f>
        <v>9:30-Lector</v>
      </c>
      <c r="W51" s="67" t="str">
        <f>IF(ISNUMBER(MATCH($D51,'[1]Scheduling Worksheet'!$N$1:$N$65536,0)),VLOOKUP($D51,'[1]Scheduling Worksheet'!$N$1:$X$65536,11,FALSE),"")</f>
        <v/>
      </c>
      <c r="X51" s="67" t="str">
        <f>IF(ISNUMBER(MATCH($D51,'[1]Scheduling Worksheet'!$O$1:$O$65536,0)),VLOOKUP($D51,'[1]Scheduling Worksheet'!$O$1:$X$65536,10,FALSE),"")</f>
        <v>9:30-EM</v>
      </c>
      <c r="Y51" s="66" t="str">
        <f>IF(ISNUMBER(MATCH($D51,'[1]Scheduling Worksheet'!$P$1:$P$65536,0)),VLOOKUP($D51,'[1]Scheduling Worksheet'!$P$1:$X$65536,9,FALSE),"")</f>
        <v/>
      </c>
      <c r="Z51" s="66" t="str">
        <f>IF(ISNUMBER(MATCH($D51,'[1]Scheduling Worksheet'!$Q$1:$Q$65536,0)),VLOOKUP($D51,'[1]Scheduling Worksheet'!$Q$1:$X$65536,8,FALSE),"")</f>
        <v/>
      </c>
      <c r="AA51" s="67" t="str">
        <f>IF(ISNUMBER(MATCH($D51,'[1]Scheduling Worksheet'!$R$1:$R$65536,0)),VLOOKUP($D51,'[1]Scheduling Worksheet'!$R$1:$X$65536,7,FALSE),"")</f>
        <v/>
      </c>
      <c r="AB51" s="68" t="str">
        <f>IF(ISNUMBER(MATCH($D51,'[1]Scheduling Worksheet'!$S$1:$S$65536,0)),VLOOKUP($D51,'[1]Scheduling Worksheet'!$S$1:$X$65536,6,FALSE),"")</f>
        <v/>
      </c>
      <c r="AC51" s="68" t="str">
        <f>IF(ISNUMBER(MATCH($D51,'[1]Scheduling Worksheet'!$T$1:$T$65536,0)),VLOOKUP($D51,'[1]Scheduling Worksheet'!$T$1:$X$65536,5,FALSE),"")</f>
        <v/>
      </c>
      <c r="AD51" s="31"/>
      <c r="AE51" s="6">
        <f t="shared" si="21"/>
        <v>3</v>
      </c>
      <c r="AF51" s="6">
        <f t="shared" si="22"/>
        <v>5</v>
      </c>
      <c r="AG51" s="35">
        <f t="shared" si="23"/>
        <v>2</v>
      </c>
      <c r="AH51" s="25" t="str">
        <f>VLOOKUP($D51,[2]EM!$D$1:$O$65540,5,FALSE)</f>
        <v>LEC</v>
      </c>
      <c r="AI51" s="25">
        <f>_xlfn.XLOOKUP(D51,[2]EM!$D:$D,[2]EM!$AK:$AK,"")</f>
        <v>0</v>
      </c>
      <c r="AJ51" s="25">
        <f>_xlfn.XLOOKUP(D51,[2]EM!$D:$D,[2]EM!$AN:$AN,"")</f>
        <v>0</v>
      </c>
      <c r="AK51" s="4" t="str">
        <f>VLOOKUP($D51,[2]EM!$D$1:$O$65540,12,FALSE)</f>
        <v>geralynbrotherman@gmail.com</v>
      </c>
      <c r="AL51" s="3" t="s">
        <v>219</v>
      </c>
      <c r="AM51" s="3" t="str">
        <f>_xlfn.XLOOKUP(D51,'[2]EIM check'!$A:$A,'[2]EIM check'!$C:$C,"no info")</f>
        <v>Expires 2027/01</v>
      </c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DU51" s="10"/>
    </row>
    <row r="52" spans="1:126" s="11" customFormat="1" ht="20.25" customHeight="1" x14ac:dyDescent="0.2">
      <c r="A52" s="41">
        <f>_xlfn.XLOOKUP(D52,[2]EM!$D:$D,[2]EM!$H:$H,"")</f>
        <v>0</v>
      </c>
      <c r="B52" s="89" t="str">
        <f>VLOOKUP($D52,[2]EM!$D$1:$P$65540,13,FALSE)</f>
        <v>713-899-1925</v>
      </c>
      <c r="C52" s="54" t="str">
        <f>_xlfn.XLOOKUP(D52&amp;"*",[2]EM!$D:$D,[2]EM!$E:$E,"",2)</f>
        <v>9:30, 5,</v>
      </c>
      <c r="D52" s="53" t="s">
        <v>131</v>
      </c>
      <c r="E52" s="65" t="str">
        <f>IF(ISNUMBER(MATCH($D52,'[1]Scheduling Worksheet'!$B$1:$B$65536,0)),VLOOKUP($D52,'[1]Scheduling Worksheet'!$B$1:$W$65536,22,FALSE),"")</f>
        <v/>
      </c>
      <c r="F52" s="67" t="str">
        <f>IF(ISNUMBER(MATCH($D52,'[1]Scheduling Worksheet'!$C$1:$C$65536,0)),VLOOKUP($D52,'[1]Scheduling Worksheet'!$C$1:$X$65536,21,FALSE),"")</f>
        <v/>
      </c>
      <c r="G52" s="67" t="str">
        <f>IF(ISNUMBER(MATCH($D52,'[1]Scheduling Worksheet'!$D$1:$D$65536,0)),VLOOKUP($D52,'[1]Scheduling Worksheet'!$D$1:$X$65536,20,FALSE),"")</f>
        <v>9:30-EM</v>
      </c>
      <c r="H52" s="67" t="str">
        <f>IF(ISNUMBER(MATCH($D52,'[1]Scheduling Worksheet'!$E$1:$E$65536,0)),VLOOKUP($D52,'[1]Scheduling Worksheet'!$E$1:$X$65536,19,FALSE),"")</f>
        <v/>
      </c>
      <c r="I52" s="67" t="str">
        <f>IF(ISNUMBER(MATCH($D52,'[1]Scheduling Worksheet'!$F$1:$F$65536,0)),VLOOKUP($D52,'[1]Scheduling Worksheet'!$F$1:$X$65536,19,FALSE),"")</f>
        <v>5:00-EM</v>
      </c>
      <c r="J52" s="66" t="str">
        <f>IF(ISNUMBER(MATCH($D52,'[1]Scheduling Worksheet'!$G$1:$G$65536,0)),VLOOKUP($D52,'[1]Scheduling Worksheet'!$G$1:$X$65536,17,FALSE),"")</f>
        <v/>
      </c>
      <c r="K52" s="67" t="str">
        <f>IF(ISNUMBER(MATCH($D52,'[1]Scheduling Worksheet'!$H$1:$H$65536,0)),VLOOKUP($D52,'[1]Scheduling Worksheet'!$H$1:$X$65536,16,FALSE),"")</f>
        <v>9:30-EM</v>
      </c>
      <c r="L52" s="67" t="str">
        <f>IF(ISNUMBER(MATCH($D52,'[1]Scheduling Worksheet'!$I$1:$I$65536,0)),VLOOKUP($D52,'[1]Scheduling Worksheet'!$I$1:$X$65536,15,FALSE),"")</f>
        <v/>
      </c>
      <c r="M52" s="67" t="str">
        <f>IF(ISNUMBER(MATCH($D52,'[1]Scheduling Worksheet'!$J$1:$J$65536,0)),VLOOKUP($D52,'[1]Scheduling Worksheet'!$J$1:$X$65536,14,FALSE),"")</f>
        <v>9:30-EM</v>
      </c>
      <c r="N52" s="69" t="str">
        <f>IF(ISNUMBER(MATCH($D52,'[1]Scheduling Worksheet'!$K$1:$K$65536,0)),VLOOKUP($D52,'[1]Scheduling Worksheet'!$K$1:$X$65536,13,FALSE),"")</f>
        <v/>
      </c>
      <c r="O52" s="36"/>
      <c r="P52"/>
      <c r="Q52"/>
      <c r="R52" s="52" t="str">
        <f t="shared" si="18"/>
        <v>713-899-1925</v>
      </c>
      <c r="S52" s="54" t="str">
        <f t="shared" si="19"/>
        <v>9:30, 5,</v>
      </c>
      <c r="T52" s="53" t="str">
        <f t="shared" si="20"/>
        <v>Mirshak, Michelle</v>
      </c>
      <c r="U52" s="67" t="str">
        <f>IF(ISNUMBER(MATCH($D52,'[1]Scheduling Worksheet'!L$1:L$65536,0)),VLOOKUP($D52,'[1]Scheduling Worksheet'!$L$1:$X$65536,13,FALSE),"")</f>
        <v>5:00-EM</v>
      </c>
      <c r="V52" s="66" t="str">
        <f>IF(ISNUMBER(MATCH($D52,'[1]Scheduling Worksheet'!$M$1:$M$65536,0)),VLOOKUP($D52,'[1]Scheduling Worksheet'!$M$1:$X$65536,12,FALSE),"")</f>
        <v/>
      </c>
      <c r="W52" s="67" t="str">
        <f>IF(ISNUMBER(MATCH($D52,'[1]Scheduling Worksheet'!$N$1:$N$65536,0)),VLOOKUP($D52,'[1]Scheduling Worksheet'!$N$1:$X$65536,11,FALSE),"")</f>
        <v>9:30-EM</v>
      </c>
      <c r="X52" s="67" t="str">
        <f>IF(ISNUMBER(MATCH($D52,'[1]Scheduling Worksheet'!$O$1:$O$65536,0)),VLOOKUP($D52,'[1]Scheduling Worksheet'!$O$1:$X$65536,10,FALSE),"")</f>
        <v/>
      </c>
      <c r="Y52" s="67" t="str">
        <f>IF(ISNUMBER(MATCH($D52,'[1]Scheduling Worksheet'!$P$1:$P$65536,0)),VLOOKUP($D52,'[1]Scheduling Worksheet'!$P$1:$X$65536,9,FALSE),"")</f>
        <v>5:00-EM</v>
      </c>
      <c r="Z52" s="67" t="str">
        <f>IF(ISNUMBER(MATCH($D52,'[1]Scheduling Worksheet'!$Q$1:$Q$65536,0)),VLOOKUP($D52,'[1]Scheduling Worksheet'!$Q$1:$X$65536,8,FALSE),"")</f>
        <v/>
      </c>
      <c r="AA52" s="67" t="str">
        <f>IF(ISNUMBER(MATCH($D52,'[1]Scheduling Worksheet'!$R$1:$R$65536,0)),VLOOKUP($D52,'[1]Scheduling Worksheet'!$R$1:$X$65536,7,FALSE),"")</f>
        <v>9:30-EM</v>
      </c>
      <c r="AB52" s="68" t="str">
        <f>IF(ISNUMBER(MATCH($D52,'[1]Scheduling Worksheet'!$S$1:$S$65536,0)),VLOOKUP($D52,'[1]Scheduling Worksheet'!$S$1:$X$65536,6,FALSE),"")</f>
        <v/>
      </c>
      <c r="AC52" s="68" t="str">
        <f>IF(ISNUMBER(MATCH($D52,'[1]Scheduling Worksheet'!$T$1:$T$65536,0)),VLOOKUP($D52,'[1]Scheduling Worksheet'!$T$1:$X$65536,5,FALSE),"")</f>
        <v/>
      </c>
      <c r="AD52" s="31"/>
      <c r="AE52" s="6">
        <f t="shared" si="21"/>
        <v>8</v>
      </c>
      <c r="AF52" s="6">
        <f t="shared" si="22"/>
        <v>8</v>
      </c>
      <c r="AG52" s="35">
        <f t="shared" si="23"/>
        <v>0</v>
      </c>
      <c r="AH52" s="25">
        <f>VLOOKUP($D52,[2]EM!$D$1:$O$65540,5,FALSE)</f>
        <v>0</v>
      </c>
      <c r="AI52" s="25">
        <f>_xlfn.XLOOKUP(D52,[2]EM!$D:$D,[2]EM!$AK:$AK,"")</f>
        <v>0</v>
      </c>
      <c r="AJ52" s="25">
        <f>_xlfn.XLOOKUP(D52,[2]EM!$D:$D,[2]EM!$AN:$AN,"")</f>
        <v>0</v>
      </c>
      <c r="AK52" s="4" t="str">
        <f>VLOOKUP($D52,[2]EM!$D$1:$O$65540,12,FALSE)</f>
        <v>michellecmirshak@gmail.com</v>
      </c>
      <c r="AL52" s="3" t="s">
        <v>213</v>
      </c>
      <c r="AM52" s="3" t="str">
        <f>_xlfn.XLOOKUP(D52,'[2]EIM check'!$A:$A,'[2]EIM check'!$C:$C,"no info")</f>
        <v>Expires 2026/09</v>
      </c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DU52" s="10"/>
    </row>
    <row r="53" spans="1:126" s="11" customFormat="1" ht="20.25" customHeight="1" x14ac:dyDescent="0.2">
      <c r="A53" s="41">
        <f>_xlfn.XLOOKUP(D53,[2]EM!$D:$D,[2]EM!$H:$H,"")</f>
        <v>0</v>
      </c>
      <c r="B53" s="89" t="str">
        <f>VLOOKUP($D53,[2]EM!$D$1:$P$65540,13,FALSE)</f>
        <v xml:space="preserve"> 918-629-9056</v>
      </c>
      <c r="C53" s="54" t="str">
        <f>_xlfn.XLOOKUP(D53&amp;"*",[2]EM!$D:$D,[2]EM!$E:$E,"",2)</f>
        <v>9:30,</v>
      </c>
      <c r="D53" s="57" t="s">
        <v>127</v>
      </c>
      <c r="E53" s="65" t="str">
        <f>IF(ISNUMBER(MATCH($D53,'[1]Scheduling Worksheet'!$B$1:$B$65536,0)),VLOOKUP($D53,'[1]Scheduling Worksheet'!$B$1:$W$65536,22,FALSE),"")</f>
        <v>9:30-EM</v>
      </c>
      <c r="F53" s="67" t="str">
        <f>IF(ISNUMBER(MATCH($D53,'[1]Scheduling Worksheet'!$C$1:$C$65536,0)),VLOOKUP($D53,'[1]Scheduling Worksheet'!$C$1:$X$65536,21,FALSE),"")</f>
        <v/>
      </c>
      <c r="G53" s="66" t="str">
        <f>IF(ISNUMBER(MATCH($D53,'[1]Scheduling Worksheet'!$D$1:$D$65536,0)),VLOOKUP($D53,'[1]Scheduling Worksheet'!$D$1:$X$65536,20,FALSE),"")</f>
        <v/>
      </c>
      <c r="H53" s="66" t="str">
        <f>IF(ISNUMBER(MATCH($D53,'[1]Scheduling Worksheet'!$E$1:$E$65536,0)),VLOOKUP($D53,'[1]Scheduling Worksheet'!$E$1:$X$65536,19,FALSE),"")</f>
        <v/>
      </c>
      <c r="I53" s="67" t="str">
        <f>IF(ISNUMBER(MATCH($D53,'[1]Scheduling Worksheet'!$F$1:$F$65536,0)),VLOOKUP($D53,'[1]Scheduling Worksheet'!$F$1:$X$65536,19,FALSE),"")</f>
        <v>9:30-EM</v>
      </c>
      <c r="J53" s="66" t="str">
        <f>IF(ISNUMBER(MATCH($D53,'[1]Scheduling Worksheet'!$G$1:$G$65536,0)),VLOOKUP($D53,'[1]Scheduling Worksheet'!$G$1:$X$65536,17,FALSE),"")</f>
        <v/>
      </c>
      <c r="K53" s="66" t="str">
        <f>IF(ISNUMBER(MATCH($D53,'[1]Scheduling Worksheet'!$H$1:$H$65536,0)),VLOOKUP($D53,'[1]Scheduling Worksheet'!$H$1:$X$65536,16,FALSE),"")</f>
        <v/>
      </c>
      <c r="L53" s="66" t="str">
        <f>IF(ISNUMBER(MATCH($D53,'[1]Scheduling Worksheet'!$I$1:$I$65536,0)),VLOOKUP($D53,'[1]Scheduling Worksheet'!$I$1:$X$65536,15,FALSE),"")</f>
        <v/>
      </c>
      <c r="M53" s="67" t="str">
        <f>IF(ISNUMBER(MATCH($D53,'[1]Scheduling Worksheet'!$J$1:$J$65536,0)),VLOOKUP($D53,'[1]Scheduling Worksheet'!$J$1:$X$65536,14,FALSE),"")</f>
        <v>9:30-EM</v>
      </c>
      <c r="N53" s="69" t="str">
        <f>IF(ISNUMBER(MATCH($D53,'[1]Scheduling Worksheet'!$K$1:$K$65536,0)),VLOOKUP($D53,'[1]Scheduling Worksheet'!$K$1:$X$65536,13,FALSE),"")</f>
        <v/>
      </c>
      <c r="O53" s="36"/>
      <c r="P53"/>
      <c r="Q53"/>
      <c r="R53" s="52" t="str">
        <f t="shared" si="18"/>
        <v xml:space="preserve"> 918-629-9056</v>
      </c>
      <c r="S53" s="54" t="str">
        <f t="shared" si="19"/>
        <v>9:30,</v>
      </c>
      <c r="T53" s="53" t="str">
        <f t="shared" si="20"/>
        <v>Macfarlane, Kathy</v>
      </c>
      <c r="U53" s="66" t="str">
        <f>IF(ISNUMBER(MATCH($D53,'[1]Scheduling Worksheet'!L$1:L$65536,0)),VLOOKUP($D53,'[1]Scheduling Worksheet'!$L$1:$X$65536,13,FALSE),"")</f>
        <v/>
      </c>
      <c r="V53" s="67" t="str">
        <f>IF(ISNUMBER(MATCH($D53,'[1]Scheduling Worksheet'!$M$1:$M$65536,0)),VLOOKUP($D53,'[1]Scheduling Worksheet'!$M$1:$X$65536,12,FALSE),"")</f>
        <v>9:30-EM</v>
      </c>
      <c r="W53" s="67" t="str">
        <f>IF(ISNUMBER(MATCH($D53,'[1]Scheduling Worksheet'!$N$1:$N$65536,0)),VLOOKUP($D53,'[1]Scheduling Worksheet'!$N$1:$X$65536,11,FALSE),"")</f>
        <v/>
      </c>
      <c r="X53" s="67" t="str">
        <f>IF(ISNUMBER(MATCH($D53,'[1]Scheduling Worksheet'!$O$1:$O$65536,0)),VLOOKUP($D53,'[1]Scheduling Worksheet'!$O$1:$X$65536,10,FALSE),"")</f>
        <v/>
      </c>
      <c r="Y53" s="67" t="str">
        <f>IF(ISNUMBER(MATCH($D53,'[1]Scheduling Worksheet'!$P$1:$P$65536,0)),VLOOKUP($D53,'[1]Scheduling Worksheet'!$P$1:$X$65536,9,FALSE),"")</f>
        <v/>
      </c>
      <c r="Z53" s="67" t="str">
        <f>IF(ISNUMBER(MATCH($D53,'[1]Scheduling Worksheet'!$Q$1:$Q$65536,0)),VLOOKUP($D53,'[1]Scheduling Worksheet'!$Q$1:$X$65536,8,FALSE),"")</f>
        <v>9:30-EM</v>
      </c>
      <c r="AA53" s="67" t="str">
        <f>IF(ISNUMBER(MATCH($D53,'[1]Scheduling Worksheet'!$R$1:$R$65536,0)),VLOOKUP($D53,'[1]Scheduling Worksheet'!$R$1:$X$65536,7,FALSE),"")</f>
        <v/>
      </c>
      <c r="AB53" s="68" t="str">
        <f>IF(ISNUMBER(MATCH($D53,'[1]Scheduling Worksheet'!$S$1:$S$65536,0)),VLOOKUP($D53,'[1]Scheduling Worksheet'!$S$1:$X$65536,6,FALSE),"")</f>
        <v/>
      </c>
      <c r="AC53" s="68" t="str">
        <f>IF(ISNUMBER(MATCH($D53,'[1]Scheduling Worksheet'!$T$1:$T$65536,0)),VLOOKUP($D53,'[1]Scheduling Worksheet'!$T$1:$X$65536,5,FALSE),"")</f>
        <v>9:30-EM</v>
      </c>
      <c r="AD53" s="30"/>
      <c r="AE53" s="6">
        <f t="shared" si="21"/>
        <v>6</v>
      </c>
      <c r="AF53" s="6">
        <f t="shared" si="22"/>
        <v>6</v>
      </c>
      <c r="AG53" s="35">
        <f t="shared" si="23"/>
        <v>0</v>
      </c>
      <c r="AH53" s="25">
        <f>VLOOKUP($D53,[2]EM!$D$1:$O$65540,5,FALSE)</f>
        <v>0</v>
      </c>
      <c r="AI53" s="25">
        <f>_xlfn.XLOOKUP(D53,[2]EM!$D:$D,[2]EM!$AK:$AK,"")</f>
        <v>0</v>
      </c>
      <c r="AJ53" s="25">
        <f>_xlfn.XLOOKUP(D53,[2]EM!$D:$D,[2]EM!$AN:$AN,"")</f>
        <v>0</v>
      </c>
      <c r="AK53" s="4" t="str">
        <f>VLOOKUP($D53,[2]EM!$D$1:$O$65540,12,FALSE)</f>
        <v>kathyogden6@gmail.com</v>
      </c>
      <c r="AL53" s="3" t="s">
        <v>234</v>
      </c>
      <c r="AM53" s="3" t="str">
        <f>_xlfn.XLOOKUP(D53,'[2]EIM check'!$A:$A,'[2]EIM check'!$C:$C,"no info")</f>
        <v>Expires 2027/07</v>
      </c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126" s="11" customFormat="1" ht="20.25" customHeight="1" x14ac:dyDescent="0.2">
      <c r="A54" s="41">
        <f>_xlfn.XLOOKUP(D54,[2]EM!$D:$D,[2]EM!$H:$H,"")</f>
        <v>0</v>
      </c>
      <c r="B54" s="89" t="str">
        <f>VLOOKUP($D54,[2]EM!$D$1:$P$65540,13,FALSE)</f>
        <v>330-283-5333</v>
      </c>
      <c r="C54" s="54" t="str">
        <f>_xlfn.XLOOKUP(D54&amp;"*",[2]EM!$D:$D,[2]EM!$E:$E,"",2)</f>
        <v>9:30,</v>
      </c>
      <c r="D54" s="53" t="s">
        <v>135</v>
      </c>
      <c r="E54" s="65" t="str">
        <f>IF(ISNUMBER(MATCH($D54,'[1]Scheduling Worksheet'!$B$1:$B$65536,0)),VLOOKUP($D54,'[1]Scheduling Worksheet'!$B$1:$W$65536,22,FALSE),"")</f>
        <v/>
      </c>
      <c r="F54" s="67" t="str">
        <f>IF(ISNUMBER(MATCH($D54,'[1]Scheduling Worksheet'!$C$1:$C$65536,0)),VLOOKUP($D54,'[1]Scheduling Worksheet'!$C$1:$X$65536,21,FALSE),"")</f>
        <v/>
      </c>
      <c r="G54" s="67" t="str">
        <f>IF(ISNUMBER(MATCH($D54,'[1]Scheduling Worksheet'!$D$1:$D$65536,0)),VLOOKUP($D54,'[1]Scheduling Worksheet'!$D$1:$X$65536,20,FALSE),"")</f>
        <v/>
      </c>
      <c r="H54" s="67" t="str">
        <f>IF(ISNUMBER(MATCH($D54,'[1]Scheduling Worksheet'!$E$1:$E$65536,0)),VLOOKUP($D54,'[1]Scheduling Worksheet'!$E$1:$X$65536,19,FALSE),"")</f>
        <v>9:30-EM</v>
      </c>
      <c r="I54" s="67" t="str">
        <f>IF(ISNUMBER(MATCH($D54,'[1]Scheduling Worksheet'!$F$1:$F$65536,0)),VLOOKUP($D54,'[1]Scheduling Worksheet'!$F$1:$X$65536,19,FALSE),"")</f>
        <v/>
      </c>
      <c r="J54" s="66" t="str">
        <f>IF(ISNUMBER(MATCH($D54,'[1]Scheduling Worksheet'!$G$1:$G$65536,0)),VLOOKUP($D54,'[1]Scheduling Worksheet'!$G$1:$X$65536,17,FALSE),"")</f>
        <v/>
      </c>
      <c r="K54" s="67" t="str">
        <f>IF(ISNUMBER(MATCH($D54,'[1]Scheduling Worksheet'!$H$1:$H$65536,0)),VLOOKUP($D54,'[1]Scheduling Worksheet'!$H$1:$X$65536,16,FALSE),"")</f>
        <v>9:30-EM</v>
      </c>
      <c r="L54" s="66" t="str">
        <f>IF(ISNUMBER(MATCH($D54,'[1]Scheduling Worksheet'!$I$1:$I$65536,0)),VLOOKUP($D54,'[1]Scheduling Worksheet'!$I$1:$X$65536,15,FALSE),"")</f>
        <v/>
      </c>
      <c r="M54" s="67" t="str">
        <f>IF(ISNUMBER(MATCH($D54,'[1]Scheduling Worksheet'!$J$1:$J$65536,0)),VLOOKUP($D54,'[1]Scheduling Worksheet'!$J$1:$X$65536,14,FALSE),"")</f>
        <v/>
      </c>
      <c r="N54" s="69" t="str">
        <f>IF(ISNUMBER(MATCH($D54,'[1]Scheduling Worksheet'!$K$1:$K$65536,0)),VLOOKUP($D54,'[1]Scheduling Worksheet'!$K$1:$X$65536,13,FALSE),"")</f>
        <v>9:30-EM</v>
      </c>
      <c r="O54" s="36"/>
      <c r="P54"/>
      <c r="Q54"/>
      <c r="R54" s="52" t="str">
        <f t="shared" si="18"/>
        <v>330-283-5333</v>
      </c>
      <c r="S54" s="54" t="str">
        <f t="shared" si="19"/>
        <v>9:30,</v>
      </c>
      <c r="T54" s="53" t="str">
        <f t="shared" si="20"/>
        <v>Guerriero, Jessie</v>
      </c>
      <c r="U54" s="67" t="str">
        <f>IF(ISNUMBER(MATCH($D54,'[1]Scheduling Worksheet'!L$1:L$65536,0)),VLOOKUP($D54,'[1]Scheduling Worksheet'!$L$1:$X$65536,13,FALSE),"")</f>
        <v/>
      </c>
      <c r="V54" s="67" t="str">
        <f>IF(ISNUMBER(MATCH($D54,'[1]Scheduling Worksheet'!$M$1:$M$65536,0)),VLOOKUP($D54,'[1]Scheduling Worksheet'!$M$1:$X$65536,12,FALSE),"")</f>
        <v>9:30-EM</v>
      </c>
      <c r="W54" s="67" t="str">
        <f>IF(ISNUMBER(MATCH($D54,'[1]Scheduling Worksheet'!$N$1:$N$65536,0)),VLOOKUP($D54,'[1]Scheduling Worksheet'!$N$1:$X$65536,11,FALSE),"")</f>
        <v/>
      </c>
      <c r="X54" s="67" t="str">
        <f>IF(ISNUMBER(MATCH($D54,'[1]Scheduling Worksheet'!$O$1:$O$65536,0)),VLOOKUP($D54,'[1]Scheduling Worksheet'!$O$1:$X$65536,10,FALSE),"")</f>
        <v/>
      </c>
      <c r="Y54" s="67" t="str">
        <f>IF(ISNUMBER(MATCH($D54,'[1]Scheduling Worksheet'!$P$1:$P$65536,0)),VLOOKUP($D54,'[1]Scheduling Worksheet'!$P$1:$X$65536,9,FALSE),"")</f>
        <v>9:30-EM</v>
      </c>
      <c r="Z54" s="67" t="str">
        <f>IF(ISNUMBER(MATCH($D54,'[1]Scheduling Worksheet'!$Q$1:$Q$65536,0)),VLOOKUP($D54,'[1]Scheduling Worksheet'!$Q$1:$X$65536,8,FALSE),"")</f>
        <v/>
      </c>
      <c r="AA54" s="67" t="str">
        <f>IF(ISNUMBER(MATCH($D54,'[1]Scheduling Worksheet'!$R$1:$R$65536,0)),VLOOKUP($D54,'[1]Scheduling Worksheet'!$R$1:$X$65536,7,FALSE),"")</f>
        <v/>
      </c>
      <c r="AB54" s="68" t="str">
        <f>IF(ISNUMBER(MATCH($D54,'[1]Scheduling Worksheet'!$S$1:$S$65536,0)),VLOOKUP($D54,'[1]Scheduling Worksheet'!$S$1:$X$65536,6,FALSE),"")</f>
        <v>9:30-EM</v>
      </c>
      <c r="AC54" s="68" t="str">
        <f>IF(ISNUMBER(MATCH($D54,'[1]Scheduling Worksheet'!$T$1:$T$65536,0)),VLOOKUP($D54,'[1]Scheduling Worksheet'!$T$1:$X$65536,5,FALSE),"")</f>
        <v/>
      </c>
      <c r="AD54" s="30"/>
      <c r="AE54" s="6">
        <f t="shared" si="21"/>
        <v>6</v>
      </c>
      <c r="AF54" s="6">
        <f t="shared" si="22"/>
        <v>6</v>
      </c>
      <c r="AG54" s="35">
        <f t="shared" si="23"/>
        <v>0</v>
      </c>
      <c r="AH54" s="25">
        <f>VLOOKUP($D54,[2]EM!$D$1:$O$65540,5,FALSE)</f>
        <v>0</v>
      </c>
      <c r="AI54" s="25">
        <f>_xlfn.XLOOKUP(D54,[2]EM!$D:$D,[2]EM!$AK:$AK,"")</f>
        <v>0</v>
      </c>
      <c r="AJ54" s="25">
        <f>_xlfn.XLOOKUP(D54,[2]EM!$D:$D,[2]EM!$AN:$AN,"")</f>
        <v>0</v>
      </c>
      <c r="AK54" s="4" t="str">
        <f>VLOOKUP($D54,[2]EM!$D$1:$O$65540,12,FALSE)</f>
        <v>jessicamguerriero@gmail.com</v>
      </c>
      <c r="AL54" s="3" t="s">
        <v>244</v>
      </c>
      <c r="AM54" s="3" t="str">
        <f>_xlfn.XLOOKUP(D54,'[2]EIM check'!$A:$A,'[2]EIM check'!$C:$C,"no info")</f>
        <v>Expires 2028/01</v>
      </c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DU54" s="10"/>
    </row>
    <row r="55" spans="1:126" s="11" customFormat="1" ht="20.25" customHeight="1" x14ac:dyDescent="0.2">
      <c r="A55" s="41">
        <f>_xlfn.XLOOKUP(D55,[2]EM!$D:$D,[2]EM!$H:$H,"")</f>
        <v>0</v>
      </c>
      <c r="B55" s="52" t="str">
        <f>VLOOKUP($D55,[2]EM!$D$1:$P$65540,13,FALSE)</f>
        <v>512-317-4553</v>
      </c>
      <c r="C55" s="54" t="str">
        <f>_xlfn.XLOOKUP(D55&amp;"*",[2]EM!$D:$D,[2]EM!$E:$E,"",2)</f>
        <v>9:30,</v>
      </c>
      <c r="D55" s="57" t="s">
        <v>128</v>
      </c>
      <c r="E55" s="65" t="str">
        <f>IF(ISNUMBER(MATCH($D55,'[1]Scheduling Worksheet'!$B$1:$B$65536,0)),VLOOKUP($D55,'[1]Scheduling Worksheet'!$B$1:$W$65536,22,FALSE),"")</f>
        <v>9:30-EM</v>
      </c>
      <c r="F55" s="67" t="str">
        <f>IF(ISNUMBER(MATCH($D55,'[1]Scheduling Worksheet'!$C$1:$C$65536,0)),VLOOKUP($D55,'[1]Scheduling Worksheet'!$C$1:$X$65536,21,FALSE),"")</f>
        <v/>
      </c>
      <c r="G55" s="67" t="str">
        <f>IF(ISNUMBER(MATCH($D55,'[1]Scheduling Worksheet'!$D$1:$D$65536,0)),VLOOKUP($D55,'[1]Scheduling Worksheet'!$D$1:$X$65536,20,FALSE),"")</f>
        <v/>
      </c>
      <c r="H55" s="67" t="str">
        <f>IF(ISNUMBER(MATCH($D55,'[1]Scheduling Worksheet'!$E$1:$E$65536,0)),VLOOKUP($D55,'[1]Scheduling Worksheet'!$E$1:$X$65536,19,FALSE),"")</f>
        <v/>
      </c>
      <c r="I55" s="67" t="str">
        <f>IF(ISNUMBER(MATCH($D55,'[1]Scheduling Worksheet'!$F$1:$F$65536,0)),VLOOKUP($D55,'[1]Scheduling Worksheet'!$F$1:$X$65536,19,FALSE),"")</f>
        <v>9:30-EM</v>
      </c>
      <c r="J55" s="67" t="str">
        <f>IF(ISNUMBER(MATCH($D55,'[1]Scheduling Worksheet'!$G$1:$G$65536,0)),VLOOKUP($D55,'[1]Scheduling Worksheet'!$G$1:$X$65536,17,FALSE),"")</f>
        <v/>
      </c>
      <c r="K55" s="67" t="str">
        <f>IF(ISNUMBER(MATCH($D55,'[1]Scheduling Worksheet'!$H$1:$H$65536,0)),VLOOKUP($D55,'[1]Scheduling Worksheet'!$H$1:$X$65536,16,FALSE),"")</f>
        <v>9:30-EM</v>
      </c>
      <c r="L55" s="67" t="str">
        <f>IF(ISNUMBER(MATCH($D55,'[1]Scheduling Worksheet'!$I$1:$I$65536,0)),VLOOKUP($D55,'[1]Scheduling Worksheet'!$I$1:$X$65536,15,FALSE),"")</f>
        <v/>
      </c>
      <c r="M55" s="67" t="str">
        <f>IF(ISNUMBER(MATCH($D55,'[1]Scheduling Worksheet'!$J$1:$J$65536,0)),VLOOKUP($D55,'[1]Scheduling Worksheet'!$J$1:$X$65536,14,FALSE),"")</f>
        <v/>
      </c>
      <c r="N55" s="69" t="str">
        <f>IF(ISNUMBER(MATCH($D55,'[1]Scheduling Worksheet'!$K$1:$K$65536,0)),VLOOKUP($D55,'[1]Scheduling Worksheet'!$K$1:$X$65536,13,FALSE),"")</f>
        <v>9:30-EM</v>
      </c>
      <c r="O55" s="36"/>
      <c r="P55"/>
      <c r="Q55"/>
      <c r="R55" s="52" t="str">
        <f t="shared" si="18"/>
        <v>512-317-4553</v>
      </c>
      <c r="S55" s="54" t="str">
        <f t="shared" si="19"/>
        <v>9:30,</v>
      </c>
      <c r="T55" s="53" t="str">
        <f t="shared" si="20"/>
        <v>Carmona, Suguey</v>
      </c>
      <c r="U55" s="67" t="str">
        <f>IF(ISNUMBER(MATCH($D55,'[1]Scheduling Worksheet'!L$1:L$65536,0)),VLOOKUP($D55,'[1]Scheduling Worksheet'!$L$1:$X$65536,13,FALSE),"")</f>
        <v/>
      </c>
      <c r="V55" s="67" t="str">
        <f>IF(ISNUMBER(MATCH($D55,'[1]Scheduling Worksheet'!$M$1:$M$65536,0)),VLOOKUP($D55,'[1]Scheduling Worksheet'!$M$1:$X$65536,12,FALSE),"")</f>
        <v/>
      </c>
      <c r="W55" s="67" t="str">
        <f>IF(ISNUMBER(MATCH($D55,'[1]Scheduling Worksheet'!$N$1:$N$65536,0)),VLOOKUP($D55,'[1]Scheduling Worksheet'!$N$1:$X$65536,11,FALSE),"")</f>
        <v>9:30-EM</v>
      </c>
      <c r="X55" s="67" t="str">
        <f>IF(ISNUMBER(MATCH($D55,'[1]Scheduling Worksheet'!$O$1:$O$65536,0)),VLOOKUP($D55,'[1]Scheduling Worksheet'!$O$1:$X$65536,10,FALSE),"")</f>
        <v/>
      </c>
      <c r="Y55" s="67" t="str">
        <f>IF(ISNUMBER(MATCH($D55,'[1]Scheduling Worksheet'!$P$1:$P$65536,0)),VLOOKUP($D55,'[1]Scheduling Worksheet'!$P$1:$X$65536,9,FALSE),"")</f>
        <v/>
      </c>
      <c r="Z55" s="67" t="str">
        <f>IF(ISNUMBER(MATCH($D55,'[1]Scheduling Worksheet'!$Q$1:$Q$65536,0)),VLOOKUP($D55,'[1]Scheduling Worksheet'!$Q$1:$X$65536,8,FALSE),"")</f>
        <v>9:30-EM</v>
      </c>
      <c r="AA55" s="67" t="str">
        <f>IF(ISNUMBER(MATCH($D55,'[1]Scheduling Worksheet'!$R$1:$R$65536,0)),VLOOKUP($D55,'[1]Scheduling Worksheet'!$R$1:$X$65536,7,FALSE),"")</f>
        <v/>
      </c>
      <c r="AB55" s="68" t="str">
        <f>IF(ISNUMBER(MATCH($D55,'[1]Scheduling Worksheet'!$S$1:$S$65536,0)),VLOOKUP($D55,'[1]Scheduling Worksheet'!$S$1:$X$65536,6,FALSE),"")</f>
        <v>9:30-EM</v>
      </c>
      <c r="AC55" s="68" t="str">
        <f>IF(ISNUMBER(MATCH($D55,'[1]Scheduling Worksheet'!$T$1:$T$65536,0)),VLOOKUP($D55,'[1]Scheduling Worksheet'!$T$1:$X$65536,5,FALSE),"")</f>
        <v/>
      </c>
      <c r="AD55" s="30"/>
      <c r="AE55" s="6">
        <f t="shared" si="21"/>
        <v>7</v>
      </c>
      <c r="AF55" s="6">
        <f t="shared" si="22"/>
        <v>7</v>
      </c>
      <c r="AG55" s="2">
        <f t="shared" si="23"/>
        <v>0</v>
      </c>
      <c r="AH55" s="35">
        <f>VLOOKUP($D55,[2]EM!$D$1:$O$65540,5,FALSE)</f>
        <v>0</v>
      </c>
      <c r="AI55" s="25">
        <f>_xlfn.XLOOKUP(D55,[2]EM!$D:$D,[2]EM!$AK:$AK,"")</f>
        <v>0</v>
      </c>
      <c r="AJ55" s="25">
        <f>_xlfn.XLOOKUP(D55,[2]EM!$D:$D,[2]EM!$AN:$AN,"")</f>
        <v>0</v>
      </c>
      <c r="AK55" s="4" t="str">
        <f>VLOOKUP($D55,[2]EM!$D$1:$O$65540,12,FALSE)</f>
        <v>s.carmona2023@gmail.com</v>
      </c>
      <c r="AL55" s="4" t="s">
        <v>212</v>
      </c>
      <c r="AM55" s="3" t="str">
        <f>_xlfn.XLOOKUP(D55,'[2]EIM check'!$A:$A,'[2]EIM check'!$C:$C,"no info")</f>
        <v>Expires 2026/08</v>
      </c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126" s="11" customFormat="1" ht="20.25" customHeight="1" x14ac:dyDescent="0.2">
      <c r="A56" s="41" t="str">
        <f>_xlfn.XLOOKUP(D56,[2]EM!$D:$D,[2]EM!$H:$H,"")</f>
        <v>LEC</v>
      </c>
      <c r="B56" s="89" t="str">
        <f>VLOOKUP($D56,[2]EM!$D$1:$P$65540,13,FALSE)</f>
        <v>512-762-3706</v>
      </c>
      <c r="C56" s="54" t="str">
        <f>_xlfn.XLOOKUP(D56&amp;"*",[2]EM!$D:$D,[2]EM!$E:$E,"",2)</f>
        <v>9:30,</v>
      </c>
      <c r="D56" s="58" t="s">
        <v>45</v>
      </c>
      <c r="E56" s="65" t="str">
        <f>IF(ISNUMBER(MATCH($D56,'[1]Scheduling Worksheet'!$B$1:$B$65536,0)),VLOOKUP($D56,'[1]Scheduling Worksheet'!$B$1:$W$65536,22,FALSE),"")</f>
        <v/>
      </c>
      <c r="F56" s="66" t="str">
        <f>IF(ISNUMBER(MATCH($D56,'[1]Scheduling Worksheet'!$C$1:$C$65536,0)),VLOOKUP($D56,'[1]Scheduling Worksheet'!$C$1:$X$65536,21,FALSE),"")</f>
        <v/>
      </c>
      <c r="G56" s="66" t="str">
        <f>IF(ISNUMBER(MATCH($D56,'[1]Scheduling Worksheet'!$D$1:$D$65536,0)),VLOOKUP($D56,'[1]Scheduling Worksheet'!$D$1:$X$65536,20,FALSE),"")</f>
        <v/>
      </c>
      <c r="H56" s="66" t="str">
        <f>IF(ISNUMBER(MATCH($D56,'[1]Scheduling Worksheet'!$E$1:$E$65536,0)),VLOOKUP($D56,'[1]Scheduling Worksheet'!$E$1:$X$65536,19,FALSE),"")</f>
        <v/>
      </c>
      <c r="I56" s="67" t="str">
        <f>IF(ISNUMBER(MATCH($D56,'[1]Scheduling Worksheet'!$F$1:$F$65536,0)),VLOOKUP($D56,'[1]Scheduling Worksheet'!$F$1:$X$65536,19,FALSE),"")</f>
        <v>9:30-EM</v>
      </c>
      <c r="J56" s="66" t="str">
        <f>IF(ISNUMBER(MATCH($D56,'[1]Scheduling Worksheet'!$G$1:$G$65536,0)),VLOOKUP($D56,'[1]Scheduling Worksheet'!$G$1:$X$65536,17,FALSE),"")</f>
        <v/>
      </c>
      <c r="K56" s="67" t="str">
        <f>IF(ISNUMBER(MATCH($D56,'[1]Scheduling Worksheet'!$H$1:$H$65536,0)),VLOOKUP($D56,'[1]Scheduling Worksheet'!$H$1:$X$65536,16,FALSE),"")</f>
        <v>9:30-Lector</v>
      </c>
      <c r="L56" s="66" t="str">
        <f>IF(ISNUMBER(MATCH($D56,'[1]Scheduling Worksheet'!$I$1:$I$65536,0)),VLOOKUP($D56,'[1]Scheduling Worksheet'!$I$1:$X$65536,15,FALSE),"")</f>
        <v/>
      </c>
      <c r="M56" s="67" t="str">
        <f>IF(ISNUMBER(MATCH($D56,'[1]Scheduling Worksheet'!$J$1:$J$65536,0)),VLOOKUP($D56,'[1]Scheduling Worksheet'!$J$1:$X$65536,14,FALSE),"")</f>
        <v/>
      </c>
      <c r="N56" s="69" t="str">
        <f>IF(ISNUMBER(MATCH($D56,'[1]Scheduling Worksheet'!$K$1:$K$65536,0)),VLOOKUP($D56,'[1]Scheduling Worksheet'!$K$1:$X$65536,13,FALSE),"")</f>
        <v>9:30-EM</v>
      </c>
      <c r="O56" s="36"/>
      <c r="P56"/>
      <c r="Q56"/>
      <c r="R56" s="52" t="str">
        <f t="shared" si="18"/>
        <v>512-762-3706</v>
      </c>
      <c r="S56" s="54" t="str">
        <f t="shared" si="19"/>
        <v>9:30,</v>
      </c>
      <c r="T56" s="53" t="str">
        <f t="shared" si="20"/>
        <v>Riojas, Rafael</v>
      </c>
      <c r="U56" s="66" t="str">
        <f>IF(ISNUMBER(MATCH($D56,'[1]Scheduling Worksheet'!L$1:L$65536,0)),VLOOKUP($D56,'[1]Scheduling Worksheet'!$L$1:$X$65536,13,FALSE),"")</f>
        <v/>
      </c>
      <c r="V56" s="66" t="str">
        <f>IF(ISNUMBER(MATCH($D56,'[1]Scheduling Worksheet'!$M$1:$M$65536,0)),VLOOKUP($D56,'[1]Scheduling Worksheet'!$M$1:$X$65536,12,FALSE),"")</f>
        <v/>
      </c>
      <c r="W56" s="67" t="str">
        <f>IF(ISNUMBER(MATCH($D56,'[1]Scheduling Worksheet'!$N$1:$N$65536,0)),VLOOKUP($D56,'[1]Scheduling Worksheet'!$N$1:$X$65536,11,FALSE),"")</f>
        <v>9:30-EM</v>
      </c>
      <c r="X56" s="67" t="str">
        <f>IF(ISNUMBER(MATCH($D56,'[1]Scheduling Worksheet'!$O$1:$O$65536,0)),VLOOKUP($D56,'[1]Scheduling Worksheet'!$O$1:$X$65536,10,FALSE),"")</f>
        <v/>
      </c>
      <c r="Y56" s="66" t="str">
        <f>IF(ISNUMBER(MATCH($D56,'[1]Scheduling Worksheet'!$P$1:$P$65536,0)),VLOOKUP($D56,'[1]Scheduling Worksheet'!$P$1:$X$65536,9,FALSE),"")</f>
        <v/>
      </c>
      <c r="Z56" s="67" t="str">
        <f>IF(ISNUMBER(MATCH($D56,'[1]Scheduling Worksheet'!$Q$1:$Q$65536,0)),VLOOKUP($D56,'[1]Scheduling Worksheet'!$Q$1:$X$65536,8,FALSE),"")</f>
        <v>9:30-Lector</v>
      </c>
      <c r="AA56" s="66" t="str">
        <f>IF(ISNUMBER(MATCH($D56,'[1]Scheduling Worksheet'!$R$1:$R$65536,0)),VLOOKUP($D56,'[1]Scheduling Worksheet'!$R$1:$X$65536,7,FALSE),"")</f>
        <v/>
      </c>
      <c r="AB56" s="90" t="str">
        <f>IF(ISNUMBER(MATCH($D56,'[1]Scheduling Worksheet'!$S$1:$S$65536,0)),VLOOKUP($D56,'[1]Scheduling Worksheet'!$S$1:$X$65536,6,FALSE),"")</f>
        <v/>
      </c>
      <c r="AC56" s="68" t="str">
        <f>IF(ISNUMBER(MATCH($D56,'[1]Scheduling Worksheet'!$T$1:$T$65536,0)),VLOOKUP($D56,'[1]Scheduling Worksheet'!$T$1:$X$65536,5,FALSE),"")</f>
        <v>9:30-EM</v>
      </c>
      <c r="AD56" s="30"/>
      <c r="AE56" s="6">
        <f t="shared" si="21"/>
        <v>4</v>
      </c>
      <c r="AF56" s="6">
        <f t="shared" si="22"/>
        <v>6</v>
      </c>
      <c r="AG56" s="35">
        <f t="shared" si="23"/>
        <v>2</v>
      </c>
      <c r="AH56" s="25" t="str">
        <f>VLOOKUP($D56,[2]EM!$D$1:$O$65540,5,FALSE)</f>
        <v>LEC</v>
      </c>
      <c r="AI56" s="25">
        <f>_xlfn.XLOOKUP(D56,[2]EM!$D:$D,[2]EM!$AK:$AK,"")</f>
        <v>0</v>
      </c>
      <c r="AJ56" s="25" t="str">
        <f>_xlfn.XLOOKUP(D56,[2]EM!$D:$D,[2]EM!$AN:$AN,"")</f>
        <v>Sons Ethan and Eliis.</v>
      </c>
      <c r="AK56" s="4" t="str">
        <f>VLOOKUP($D56,[2]EM!$D$1:$O$65540,12,FALSE)</f>
        <v>riojas91@gmail.com</v>
      </c>
      <c r="AL56" s="5" t="s">
        <v>53</v>
      </c>
      <c r="AM56" s="3" t="str">
        <f>_xlfn.XLOOKUP(D56,'[2]EIM check'!$A:$A,'[2]EIM check'!$C:$C,"no info")</f>
        <v>Expires 2027/07</v>
      </c>
      <c r="AN56" s="5"/>
      <c r="AO56" s="5"/>
      <c r="AP56" s="5" t="str">
        <f>IF($AH56="LEC",$C56,"EM")</f>
        <v>9:30,</v>
      </c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V56" s="10"/>
    </row>
    <row r="57" spans="1:126" s="11" customFormat="1" ht="20.25" customHeight="1" x14ac:dyDescent="0.2">
      <c r="A57" s="41">
        <f>_xlfn.XLOOKUP(D57,[2]EM!$D:$D,[2]EM!$H:$H,"")</f>
        <v>0</v>
      </c>
      <c r="B57" s="52" t="str">
        <f>VLOOKUP($D57,[2]EM!$D$1:$P$65540,13,FALSE)</f>
        <v>512-350-1224</v>
      </c>
      <c r="C57" s="54" t="str">
        <f>_xlfn.XLOOKUP(D57&amp;"*",[2]EM!$D:$D,[2]EM!$E:$E,"",2)</f>
        <v>9:30,</v>
      </c>
      <c r="D57" s="53" t="s">
        <v>130</v>
      </c>
      <c r="E57" s="65" t="str">
        <f>IF(ISNUMBER(MATCH($D57,'[1]Scheduling Worksheet'!$B$1:$B$65536,0)),VLOOKUP($D57,'[1]Scheduling Worksheet'!$B$1:$W$65536,22,FALSE),"")</f>
        <v/>
      </c>
      <c r="F57" s="67" t="str">
        <f>IF(ISNUMBER(MATCH($D57,'[1]Scheduling Worksheet'!$C$1:$C$65536,0)),VLOOKUP($D57,'[1]Scheduling Worksheet'!$C$1:$X$65536,21,FALSE),"")</f>
        <v>9:30-EM</v>
      </c>
      <c r="G57" s="67" t="str">
        <f>IF(ISNUMBER(MATCH($D57,'[1]Scheduling Worksheet'!$D$1:$D$65536,0)),VLOOKUP($D57,'[1]Scheduling Worksheet'!$D$1:$X$65536,20,FALSE),"")</f>
        <v/>
      </c>
      <c r="H57" s="67" t="str">
        <f>IF(ISNUMBER(MATCH($D57,'[1]Scheduling Worksheet'!$E$1:$E$65536,0)),VLOOKUP($D57,'[1]Scheduling Worksheet'!$E$1:$X$65536,19,FALSE),"")</f>
        <v>9:30-EM</v>
      </c>
      <c r="I57" s="67" t="str">
        <f>IF(ISNUMBER(MATCH($D57,'[1]Scheduling Worksheet'!$F$1:$F$65536,0)),VLOOKUP($D57,'[1]Scheduling Worksheet'!$F$1:$X$65536,19,FALSE),"")</f>
        <v/>
      </c>
      <c r="J57" s="67" t="str">
        <f>IF(ISNUMBER(MATCH($D57,'[1]Scheduling Worksheet'!$G$1:$G$65536,0)),VLOOKUP($D57,'[1]Scheduling Worksheet'!$G$1:$X$65536,17,FALSE),"")</f>
        <v/>
      </c>
      <c r="K57" s="67" t="str">
        <f>IF(ISNUMBER(MATCH($D57,'[1]Scheduling Worksheet'!$H$1:$H$65536,0)),VLOOKUP($D57,'[1]Scheduling Worksheet'!$H$1:$X$65536,16,FALSE),"")</f>
        <v>9:30-EM</v>
      </c>
      <c r="L57" s="67" t="str">
        <f>IF(ISNUMBER(MATCH($D57,'[1]Scheduling Worksheet'!$I$1:$I$65536,0)),VLOOKUP($D57,'[1]Scheduling Worksheet'!$I$1:$X$65536,15,FALSE),"")</f>
        <v/>
      </c>
      <c r="M57" s="67" t="str">
        <f>IF(ISNUMBER(MATCH($D57,'[1]Scheduling Worksheet'!$J$1:$J$65536,0)),VLOOKUP($D57,'[1]Scheduling Worksheet'!$J$1:$X$65536,14,FALSE),"")</f>
        <v/>
      </c>
      <c r="N57" s="69" t="str">
        <f>IF(ISNUMBER(MATCH($D57,'[1]Scheduling Worksheet'!$K$1:$K$65536,0)),VLOOKUP($D57,'[1]Scheduling Worksheet'!$K$1:$X$65536,13,FALSE),"")</f>
        <v>9:30-EM</v>
      </c>
      <c r="O57" s="36"/>
      <c r="P57"/>
      <c r="Q57"/>
      <c r="R57" s="52" t="str">
        <f t="shared" si="18"/>
        <v>512-350-1224</v>
      </c>
      <c r="S57" s="54" t="str">
        <f t="shared" si="19"/>
        <v>9:30,</v>
      </c>
      <c r="T57" s="53" t="str">
        <f t="shared" si="20"/>
        <v>Watters, Ashley</v>
      </c>
      <c r="U57" s="67" t="str">
        <f>IF(ISNUMBER(MATCH($D57,'[1]Scheduling Worksheet'!L$1:L$65536,0)),VLOOKUP($D57,'[1]Scheduling Worksheet'!$L$1:$X$65536,13,FALSE),"")</f>
        <v/>
      </c>
      <c r="V57" s="67" t="str">
        <f>IF(ISNUMBER(MATCH($D57,'[1]Scheduling Worksheet'!$M$1:$M$65536,0)),VLOOKUP($D57,'[1]Scheduling Worksheet'!$M$1:$X$65536,12,FALSE),"")</f>
        <v>9:30-EM</v>
      </c>
      <c r="W57" s="67" t="str">
        <f>IF(ISNUMBER(MATCH($D57,'[1]Scheduling Worksheet'!$N$1:$N$65536,0)),VLOOKUP($D57,'[1]Scheduling Worksheet'!$N$1:$X$65536,11,FALSE),"")</f>
        <v/>
      </c>
      <c r="X57" s="67" t="str">
        <f>IF(ISNUMBER(MATCH($D57,'[1]Scheduling Worksheet'!$O$1:$O$65536,0)),VLOOKUP($D57,'[1]Scheduling Worksheet'!$O$1:$X$65536,10,FALSE),"")</f>
        <v/>
      </c>
      <c r="Y57" s="67" t="str">
        <f>IF(ISNUMBER(MATCH($D57,'[1]Scheduling Worksheet'!$P$1:$P$65536,0)),VLOOKUP($D57,'[1]Scheduling Worksheet'!$P$1:$X$65536,9,FALSE),"")</f>
        <v>9:30-EM</v>
      </c>
      <c r="Z57" s="67" t="str">
        <f>IF(ISNUMBER(MATCH($D57,'[1]Scheduling Worksheet'!$Q$1:$Q$65536,0)),VLOOKUP($D57,'[1]Scheduling Worksheet'!$Q$1:$X$65536,8,FALSE),"")</f>
        <v/>
      </c>
      <c r="AA57" s="67" t="str">
        <f>IF(ISNUMBER(MATCH($D57,'[1]Scheduling Worksheet'!$R$1:$R$65536,0)),VLOOKUP($D57,'[1]Scheduling Worksheet'!$R$1:$X$65536,7,FALSE),"")</f>
        <v/>
      </c>
      <c r="AB57" s="68" t="str">
        <f>IF(ISNUMBER(MATCH($D57,'[1]Scheduling Worksheet'!$S$1:$S$65536,0)),VLOOKUP($D57,'[1]Scheduling Worksheet'!$S$1:$X$65536,6,FALSE),"")</f>
        <v>9:30-EM</v>
      </c>
      <c r="AC57" s="68" t="str">
        <f>IF(ISNUMBER(MATCH($D57,'[1]Scheduling Worksheet'!$T$1:$T$65536,0)),VLOOKUP($D57,'[1]Scheduling Worksheet'!$T$1:$X$65536,5,FALSE),"")</f>
        <v/>
      </c>
      <c r="AD57" s="31"/>
      <c r="AE57" s="6">
        <f t="shared" si="21"/>
        <v>7</v>
      </c>
      <c r="AF57" s="6">
        <f t="shared" si="22"/>
        <v>7</v>
      </c>
      <c r="AG57" s="35">
        <f t="shared" si="23"/>
        <v>0</v>
      </c>
      <c r="AH57" s="25">
        <f>VLOOKUP($D57,[2]EM!$D$1:$O$65540,5,FALSE)</f>
        <v>0</v>
      </c>
      <c r="AI57" s="25" t="str">
        <f>_xlfn.XLOOKUP(D57,[2]EM!$D:$D,[2]EM!$AK:$AK,"")</f>
        <v>daughter of JB Watters</v>
      </c>
      <c r="AJ57" s="25">
        <f>_xlfn.XLOOKUP(D57,[2]EM!$D:$D,[2]EM!$AN:$AN,"")</f>
        <v>0</v>
      </c>
      <c r="AK57" s="4" t="str">
        <f>VLOOKUP($D57,[2]EM!$D$1:$O$65540,12,FALSE)</f>
        <v>jwatters@st-ignatius-edu.org</v>
      </c>
      <c r="AL57" s="3" t="s">
        <v>232</v>
      </c>
      <c r="AM57" s="3" t="str">
        <f>_xlfn.XLOOKUP(D57,'[2]EIM check'!$A:$A,'[2]EIM check'!$C:$C,"no info")</f>
        <v>Expires 2027/08</v>
      </c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DU57" s="10"/>
    </row>
    <row r="58" spans="1:126" s="11" customFormat="1" ht="20.25" customHeight="1" x14ac:dyDescent="0.2">
      <c r="A58" s="41">
        <f>_xlfn.XLOOKUP(D58,[2]EM!$D:$D,[2]EM!$H:$H,"")</f>
        <v>0</v>
      </c>
      <c r="B58" s="52" t="str">
        <f>VLOOKUP($D58,[2]EM!$D$1:$P$65540,13,FALSE)</f>
        <v>512-350-1224</v>
      </c>
      <c r="C58" s="54" t="str">
        <f>_xlfn.XLOOKUP(D58&amp;"*",[2]EM!$D:$D,[2]EM!$E:$E,"",2)</f>
        <v>9:30,</v>
      </c>
      <c r="D58" s="53" t="s">
        <v>129</v>
      </c>
      <c r="E58" s="65" t="str">
        <f>IF(ISNUMBER(MATCH($D58,'[1]Scheduling Worksheet'!$B$1:$B$65536,0)),VLOOKUP($D58,'[1]Scheduling Worksheet'!$B$1:$W$65536,22,FALSE),"")</f>
        <v/>
      </c>
      <c r="F58" s="67" t="str">
        <f>IF(ISNUMBER(MATCH($D58,'[1]Scheduling Worksheet'!$C$1:$C$65536,0)),VLOOKUP($D58,'[1]Scheduling Worksheet'!$C$1:$X$65536,21,FALSE),"")</f>
        <v>9:30-EM</v>
      </c>
      <c r="G58" s="67" t="str">
        <f>IF(ISNUMBER(MATCH($D58,'[1]Scheduling Worksheet'!$D$1:$D$65536,0)),VLOOKUP($D58,'[1]Scheduling Worksheet'!$D$1:$X$65536,20,FALSE),"")</f>
        <v/>
      </c>
      <c r="H58" s="67" t="str">
        <f>IF(ISNUMBER(MATCH($D58,'[1]Scheduling Worksheet'!$E$1:$E$65536,0)),VLOOKUP($D58,'[1]Scheduling Worksheet'!$E$1:$X$65536,19,FALSE),"")</f>
        <v>9:30-EM</v>
      </c>
      <c r="I58" s="67" t="str">
        <f>IF(ISNUMBER(MATCH($D58,'[1]Scheduling Worksheet'!$F$1:$F$65536,0)),VLOOKUP($D58,'[1]Scheduling Worksheet'!$F$1:$X$65536,19,FALSE),"")</f>
        <v/>
      </c>
      <c r="J58" s="67" t="str">
        <f>IF(ISNUMBER(MATCH($D58,'[1]Scheduling Worksheet'!$G$1:$G$65536,0)),VLOOKUP($D58,'[1]Scheduling Worksheet'!$G$1:$X$65536,17,FALSE),"")</f>
        <v/>
      </c>
      <c r="K58" s="67" t="str">
        <f>IF(ISNUMBER(MATCH($D58,'[1]Scheduling Worksheet'!$H$1:$H$65536,0)),VLOOKUP($D58,'[1]Scheduling Worksheet'!$H$1:$X$65536,16,FALSE),"")</f>
        <v>9:30-EM</v>
      </c>
      <c r="L58" s="67" t="str">
        <f>IF(ISNUMBER(MATCH($D58,'[1]Scheduling Worksheet'!$I$1:$I$65536,0)),VLOOKUP($D58,'[1]Scheduling Worksheet'!$I$1:$X$65536,15,FALSE),"")</f>
        <v/>
      </c>
      <c r="M58" s="67" t="str">
        <f>IF(ISNUMBER(MATCH($D58,'[1]Scheduling Worksheet'!$J$1:$J$65536,0)),VLOOKUP($D58,'[1]Scheduling Worksheet'!$J$1:$X$65536,14,FALSE),"")</f>
        <v/>
      </c>
      <c r="N58" s="69" t="str">
        <f>IF(ISNUMBER(MATCH($D58,'[1]Scheduling Worksheet'!$K$1:$K$65536,0)),VLOOKUP($D58,'[1]Scheduling Worksheet'!$K$1:$X$65536,13,FALSE),"")</f>
        <v>9:30-EM</v>
      </c>
      <c r="O58" s="36"/>
      <c r="P58"/>
      <c r="Q58"/>
      <c r="R58" s="52" t="str">
        <f t="shared" si="18"/>
        <v>512-350-1224</v>
      </c>
      <c r="S58" s="54" t="str">
        <f t="shared" si="19"/>
        <v>9:30,</v>
      </c>
      <c r="T58" s="53" t="str">
        <f t="shared" si="20"/>
        <v>Watters, JB</v>
      </c>
      <c r="U58" s="67" t="str">
        <f>IF(ISNUMBER(MATCH($D58,'[1]Scheduling Worksheet'!L$1:L$65536,0)),VLOOKUP($D58,'[1]Scheduling Worksheet'!$L$1:$X$65536,13,FALSE),"")</f>
        <v/>
      </c>
      <c r="V58" s="67" t="str">
        <f>IF(ISNUMBER(MATCH($D58,'[1]Scheduling Worksheet'!$M$1:$M$65536,0)),VLOOKUP($D58,'[1]Scheduling Worksheet'!$M$1:$X$65536,12,FALSE),"")</f>
        <v>9:30-EM</v>
      </c>
      <c r="W58" s="67" t="str">
        <f>IF(ISNUMBER(MATCH($D58,'[1]Scheduling Worksheet'!$N$1:$N$65536,0)),VLOOKUP($D58,'[1]Scheduling Worksheet'!$N$1:$X$65536,11,FALSE),"")</f>
        <v/>
      </c>
      <c r="X58" s="67" t="str">
        <f>IF(ISNUMBER(MATCH($D58,'[1]Scheduling Worksheet'!$O$1:$O$65536,0)),VLOOKUP($D58,'[1]Scheduling Worksheet'!$O$1:$X$65536,10,FALSE),"")</f>
        <v/>
      </c>
      <c r="Y58" s="67" t="str">
        <f>IF(ISNUMBER(MATCH($D58,'[1]Scheduling Worksheet'!$P$1:$P$65536,0)),VLOOKUP($D58,'[1]Scheduling Worksheet'!$P$1:$X$65536,9,FALSE),"")</f>
        <v>9:30-EM</v>
      </c>
      <c r="Z58" s="67" t="str">
        <f>IF(ISNUMBER(MATCH($D58,'[1]Scheduling Worksheet'!$Q$1:$Q$65536,0)),VLOOKUP($D58,'[1]Scheduling Worksheet'!$Q$1:$X$65536,8,FALSE),"")</f>
        <v/>
      </c>
      <c r="AA58" s="67" t="str">
        <f>IF(ISNUMBER(MATCH($D58,'[1]Scheduling Worksheet'!$R$1:$R$65536,0)),VLOOKUP($D58,'[1]Scheduling Worksheet'!$R$1:$X$65536,7,FALSE),"")</f>
        <v/>
      </c>
      <c r="AB58" s="68" t="str">
        <f>IF(ISNUMBER(MATCH($D58,'[1]Scheduling Worksheet'!$S$1:$S$65536,0)),VLOOKUP($D58,'[1]Scheduling Worksheet'!$S$1:$X$65536,6,FALSE),"")</f>
        <v>9:30-EM</v>
      </c>
      <c r="AC58" s="68" t="str">
        <f>IF(ISNUMBER(MATCH($D58,'[1]Scheduling Worksheet'!$T$1:$T$65536,0)),VLOOKUP($D58,'[1]Scheduling Worksheet'!$T$1:$X$65536,5,FALSE),"")</f>
        <v/>
      </c>
      <c r="AD58" s="31"/>
      <c r="AE58" s="6">
        <f t="shared" si="21"/>
        <v>7</v>
      </c>
      <c r="AF58" s="6">
        <f t="shared" si="22"/>
        <v>7</v>
      </c>
      <c r="AG58" s="35">
        <f t="shared" si="23"/>
        <v>0</v>
      </c>
      <c r="AH58" s="25">
        <f>VLOOKUP($D58,[2]EM!$D$1:$O$65540,5,FALSE)</f>
        <v>0</v>
      </c>
      <c r="AI58" s="25">
        <f>_xlfn.XLOOKUP(D58,[2]EM!$D:$D,[2]EM!$AK:$AK,"")</f>
        <v>0</v>
      </c>
      <c r="AJ58" s="25">
        <f>_xlfn.XLOOKUP(D58,[2]EM!$D:$D,[2]EM!$AN:$AN,"")</f>
        <v>0</v>
      </c>
      <c r="AK58" s="4" t="str">
        <f>VLOOKUP($D58,[2]EM!$D$1:$O$65540,12,FALSE)</f>
        <v>jwatters@st-ignatius-edu.org</v>
      </c>
      <c r="AL58" s="3" t="s">
        <v>232</v>
      </c>
      <c r="AM58" s="3" t="str">
        <f>_xlfn.XLOOKUP(D58,'[2]EIM check'!$A:$A,'[2]EIM check'!$C:$C,"no info")</f>
        <v>Expires 2027/06</v>
      </c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DU58" s="10"/>
    </row>
    <row r="59" spans="1:126" s="11" customFormat="1" ht="20.25" customHeight="1" x14ac:dyDescent="0.2">
      <c r="A59" s="41" t="str">
        <f>_xlfn.XLOOKUP(D59,[2]EM!$D:$D,[2]EM!$H:$H,"")</f>
        <v>LEC</v>
      </c>
      <c r="B59" s="89" t="str">
        <f>VLOOKUP($D59,[2]EM!$D$1:$P$65540,13,FALSE)</f>
        <v>512-470-6236</v>
      </c>
      <c r="C59" s="54" t="str">
        <f>_xlfn.XLOOKUP(D59&amp;"*",[2]EM!$D:$D,[2]EM!$E:$E,"",2)</f>
        <v>9:30, 5,</v>
      </c>
      <c r="D59" s="53" t="s">
        <v>143</v>
      </c>
      <c r="E59" s="65" t="str">
        <f>IF(ISNUMBER(MATCH($D59,'[1]Scheduling Worksheet'!$B$1:$B$65536,0)),VLOOKUP($D59,'[1]Scheduling Worksheet'!$B$1:$W$65536,22,FALSE),"")</f>
        <v/>
      </c>
      <c r="F59" s="67" t="str">
        <f>IF(ISNUMBER(MATCH($D59,'[1]Scheduling Worksheet'!$C$1:$C$65536,0)),VLOOKUP($D59,'[1]Scheduling Worksheet'!$C$1:$X$65536,21,FALSE),"")</f>
        <v>9:30-EM</v>
      </c>
      <c r="G59" s="67" t="str">
        <f>IF(ISNUMBER(MATCH($D59,'[1]Scheduling Worksheet'!$D$1:$D$65536,0)),VLOOKUP($D59,'[1]Scheduling Worksheet'!$D$1:$X$65536,20,FALSE),"")</f>
        <v/>
      </c>
      <c r="H59" s="67" t="str">
        <f>IF(ISNUMBER(MATCH($D59,'[1]Scheduling Worksheet'!$E$1:$E$65536,0)),VLOOKUP($D59,'[1]Scheduling Worksheet'!$E$1:$X$65536,19,FALSE),"")</f>
        <v/>
      </c>
      <c r="I59" s="67" t="str">
        <f>IF(ISNUMBER(MATCH($D59,'[1]Scheduling Worksheet'!$F$1:$F$65536,0)),VLOOKUP($D59,'[1]Scheduling Worksheet'!$F$1:$X$65536,19,FALSE),"")</f>
        <v/>
      </c>
      <c r="J59" s="67" t="str">
        <f>IF(ISNUMBER(MATCH($D59,'[1]Scheduling Worksheet'!$G$1:$G$65536,0)),VLOOKUP($D59,'[1]Scheduling Worksheet'!$G$1:$X$65536,17,FALSE),"")</f>
        <v>9:30-Lector</v>
      </c>
      <c r="K59" s="67" t="str">
        <f>IF(ISNUMBER(MATCH($D59,'[1]Scheduling Worksheet'!$H$1:$H$65536,0)),VLOOKUP($D59,'[1]Scheduling Worksheet'!$H$1:$X$65536,16,FALSE),"")</f>
        <v/>
      </c>
      <c r="L59" s="67" t="str">
        <f>IF(ISNUMBER(MATCH($D59,'[1]Scheduling Worksheet'!$I$1:$I$65536,0)),VLOOKUP($D59,'[1]Scheduling Worksheet'!$I$1:$X$65536,15,FALSE),"")</f>
        <v>5:00-EM</v>
      </c>
      <c r="M59" s="67" t="str">
        <f>IF(ISNUMBER(MATCH($D59,'[1]Scheduling Worksheet'!$J$1:$J$65536,0)),VLOOKUP($D59,'[1]Scheduling Worksheet'!$J$1:$X$65536,14,FALSE),"")</f>
        <v/>
      </c>
      <c r="N59" s="69" t="str">
        <f>IF(ISNUMBER(MATCH($D59,'[1]Scheduling Worksheet'!$K$1:$K$65536,0)),VLOOKUP($D59,'[1]Scheduling Worksheet'!$K$1:$X$65536,13,FALSE),"")</f>
        <v>5:00-Lector</v>
      </c>
      <c r="O59" s="36"/>
      <c r="P59"/>
      <c r="Q59"/>
      <c r="R59" s="52" t="str">
        <f t="shared" si="18"/>
        <v>512-470-6236</v>
      </c>
      <c r="S59" s="54" t="str">
        <f t="shared" si="19"/>
        <v>9:30, 5,</v>
      </c>
      <c r="T59" s="53" t="str">
        <f t="shared" si="20"/>
        <v>Gonzales, Melinda</v>
      </c>
      <c r="U59" s="67" t="str">
        <f>IF(ISNUMBER(MATCH($D59,'[1]Scheduling Worksheet'!L$1:L$65536,0)),VLOOKUP($D59,'[1]Scheduling Worksheet'!$L$1:$X$65536,13,FALSE),"")</f>
        <v/>
      </c>
      <c r="V59" s="67" t="str">
        <f>IF(ISNUMBER(MATCH($D59,'[1]Scheduling Worksheet'!$M$1:$M$65536,0)),VLOOKUP($D59,'[1]Scheduling Worksheet'!$M$1:$X$65536,12,FALSE),"")</f>
        <v>9:30-EM</v>
      </c>
      <c r="W59" s="67" t="str">
        <f>IF(ISNUMBER(MATCH($D59,'[1]Scheduling Worksheet'!$N$1:$N$65536,0)),VLOOKUP($D59,'[1]Scheduling Worksheet'!$N$1:$X$65536,11,FALSE),"")</f>
        <v/>
      </c>
      <c r="X59" s="67" t="str">
        <f>IF(ISNUMBER(MATCH($D59,'[1]Scheduling Worksheet'!$O$1:$O$65536,0)),VLOOKUP($D59,'[1]Scheduling Worksheet'!$O$1:$X$65536,10,FALSE),"")</f>
        <v>5:00-EM</v>
      </c>
      <c r="Y59" s="67" t="str">
        <f>IF(ISNUMBER(MATCH($D59,'[1]Scheduling Worksheet'!$P$1:$P$65536,0)),VLOOKUP($D59,'[1]Scheduling Worksheet'!$P$1:$X$65536,9,FALSE),"")</f>
        <v/>
      </c>
      <c r="Z59" s="67" t="str">
        <f>IF(ISNUMBER(MATCH($D59,'[1]Scheduling Worksheet'!$Q$1:$Q$65536,0)),VLOOKUP($D59,'[1]Scheduling Worksheet'!$Q$1:$X$65536,8,FALSE),"")</f>
        <v/>
      </c>
      <c r="AA59" s="67" t="str">
        <f>IF(ISNUMBER(MATCH($D59,'[1]Scheduling Worksheet'!$R$1:$R$65536,0)),VLOOKUP($D59,'[1]Scheduling Worksheet'!$R$1:$X$65536,7,FALSE),"")</f>
        <v/>
      </c>
      <c r="AB59" s="68" t="str">
        <f>IF(ISNUMBER(MATCH($D59,'[1]Scheduling Worksheet'!$S$1:$S$65536,0)),VLOOKUP($D59,'[1]Scheduling Worksheet'!$S$1:$X$65536,6,FALSE),"")</f>
        <v/>
      </c>
      <c r="AC59" s="68" t="str">
        <f>IF(ISNUMBER(MATCH($D59,'[1]Scheduling Worksheet'!$T$1:$T$65536,0)),VLOOKUP($D59,'[1]Scheduling Worksheet'!$T$1:$X$65536,5,FALSE),"")</f>
        <v>5:00-EM</v>
      </c>
      <c r="AD59" s="31"/>
      <c r="AE59" s="6">
        <f t="shared" si="21"/>
        <v>5</v>
      </c>
      <c r="AF59" s="6">
        <f t="shared" si="22"/>
        <v>7</v>
      </c>
      <c r="AG59" s="35">
        <f t="shared" si="23"/>
        <v>2</v>
      </c>
      <c r="AH59" s="25" t="str">
        <f>VLOOKUP($D59,[2]EM!$D$1:$O$65540,5,FALSE)</f>
        <v>LEC</v>
      </c>
      <c r="AI59" s="25">
        <f>_xlfn.XLOOKUP(D59,[2]EM!$D:$D,[2]EM!$AK:$AK,"")</f>
        <v>0</v>
      </c>
      <c r="AJ59" s="25">
        <f>_xlfn.XLOOKUP(D59,[2]EM!$D:$D,[2]EM!$AN:$AN,"")</f>
        <v>0</v>
      </c>
      <c r="AK59" s="4" t="str">
        <f>VLOOKUP($D59,[2]EM!$D$1:$O$65540,12,FALSE)</f>
        <v>melinda78704@gmail.com</v>
      </c>
      <c r="AL59" s="3" t="s">
        <v>250</v>
      </c>
      <c r="AM59" s="3" t="str">
        <f>_xlfn.XLOOKUP(D59,'[2]EIM check'!$A:$A,'[2]EIM check'!$C:$C,"no info")</f>
        <v>Expires 2028/02</v>
      </c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DU59" s="10"/>
    </row>
    <row r="60" spans="1:126" s="11" customFormat="1" ht="20.25" customHeight="1" x14ac:dyDescent="0.2">
      <c r="A60" s="41" t="str">
        <f>_xlfn.XLOOKUP(D60,[2]EM!$D:$D,[2]EM!$H:$H,"")</f>
        <v>Catechist</v>
      </c>
      <c r="B60" s="89" t="str">
        <f>VLOOKUP($D60,[2]EM!$D$1:$P$65540,13,FALSE)</f>
        <v>512-630-3570</v>
      </c>
      <c r="C60" s="54" t="str">
        <f>_xlfn.XLOOKUP(D60&amp;"*",[2]EM!$D:$D,[2]EM!$E:$E,"",2)</f>
        <v>9:30,</v>
      </c>
      <c r="D60" s="53" t="s">
        <v>89</v>
      </c>
      <c r="E60" s="65" t="str">
        <f>IF(ISNUMBER(MATCH($D60,'[1]Scheduling Worksheet'!$B$1:$B$65536,0)),VLOOKUP($D60,'[1]Scheduling Worksheet'!$B$1:$W$65536,22,FALSE),"")</f>
        <v>9:30-EM</v>
      </c>
      <c r="F60" s="67" t="str">
        <f>IF(ISNUMBER(MATCH($D60,'[1]Scheduling Worksheet'!$C$1:$C$65536,0)),VLOOKUP($D60,'[1]Scheduling Worksheet'!$C$1:$X$65536,21,FALSE),"")</f>
        <v/>
      </c>
      <c r="G60" s="66" t="str">
        <f>IF(ISNUMBER(MATCH($D60,'[1]Scheduling Worksheet'!$D$1:$D$65536,0)),VLOOKUP($D60,'[1]Scheduling Worksheet'!$D$1:$X$65536,20,FALSE),"")</f>
        <v/>
      </c>
      <c r="H60" s="66" t="str">
        <f>IF(ISNUMBER(MATCH($D60,'[1]Scheduling Worksheet'!$E$1:$E$65536,0)),VLOOKUP($D60,'[1]Scheduling Worksheet'!$E$1:$X$65536,19,FALSE),"")</f>
        <v/>
      </c>
      <c r="I60" s="67" t="str">
        <f>IF(ISNUMBER(MATCH($D60,'[1]Scheduling Worksheet'!$F$1:$F$65536,0)),VLOOKUP($D60,'[1]Scheduling Worksheet'!$F$1:$X$65536,19,FALSE),"")</f>
        <v>9:30-EM</v>
      </c>
      <c r="J60" s="66" t="str">
        <f>IF(ISNUMBER(MATCH($D60,'[1]Scheduling Worksheet'!$G$1:$G$65536,0)),VLOOKUP($D60,'[1]Scheduling Worksheet'!$G$1:$X$65536,17,FALSE),"")</f>
        <v/>
      </c>
      <c r="K60" s="67" t="str">
        <f>IF(ISNUMBER(MATCH($D60,'[1]Scheduling Worksheet'!$H$1:$H$65536,0)),VLOOKUP($D60,'[1]Scheduling Worksheet'!$H$1:$X$65536,16,FALSE),"")</f>
        <v/>
      </c>
      <c r="L60" s="67" t="str">
        <f>IF(ISNUMBER(MATCH($D60,'[1]Scheduling Worksheet'!$I$1:$I$65536,0)),VLOOKUP($D60,'[1]Scheduling Worksheet'!$I$1:$X$65536,15,FALSE),"")</f>
        <v>9:30-EM</v>
      </c>
      <c r="M60" s="67" t="str">
        <f>IF(ISNUMBER(MATCH($D60,'[1]Scheduling Worksheet'!$J$1:$J$65536,0)),VLOOKUP($D60,'[1]Scheduling Worksheet'!$J$1:$X$65536,14,FALSE),"")</f>
        <v/>
      </c>
      <c r="N60" s="69" t="str">
        <f>IF(ISNUMBER(MATCH($D60,'[1]Scheduling Worksheet'!$K$1:$K$65536,0)),VLOOKUP($D60,'[1]Scheduling Worksheet'!$K$1:$X$65536,13,FALSE),"")</f>
        <v/>
      </c>
      <c r="O60" s="36"/>
      <c r="P60"/>
      <c r="Q60"/>
      <c r="R60" s="52" t="str">
        <f t="shared" si="18"/>
        <v>512-630-3570</v>
      </c>
      <c r="S60" s="54" t="str">
        <f t="shared" si="19"/>
        <v>9:30,</v>
      </c>
      <c r="T60" s="53" t="str">
        <f t="shared" si="20"/>
        <v>Montoya, Erika</v>
      </c>
      <c r="U60" s="67" t="str">
        <f>IF(ISNUMBER(MATCH($D60,'[1]Scheduling Worksheet'!L$1:L$65536,0)),VLOOKUP($D60,'[1]Scheduling Worksheet'!$L$1:$X$65536,13,FALSE),"")</f>
        <v>9:30-EM</v>
      </c>
      <c r="V60" s="67" t="str">
        <f>IF(ISNUMBER(MATCH($D60,'[1]Scheduling Worksheet'!$M$1:$M$65536,0)),VLOOKUP($D60,'[1]Scheduling Worksheet'!$M$1:$X$65536,12,FALSE),"")</f>
        <v/>
      </c>
      <c r="W60" s="67" t="str">
        <f>IF(ISNUMBER(MATCH($D60,'[1]Scheduling Worksheet'!$N$1:$N$65536,0)),VLOOKUP($D60,'[1]Scheduling Worksheet'!$N$1:$X$65536,11,FALSE),"")</f>
        <v>9:30-EM</v>
      </c>
      <c r="X60" s="67" t="str">
        <f>IF(ISNUMBER(MATCH($D60,'[1]Scheduling Worksheet'!$O$1:$O$65536,0)),VLOOKUP($D60,'[1]Scheduling Worksheet'!$O$1:$X$65536,10,FALSE),"")</f>
        <v/>
      </c>
      <c r="Y60" s="67" t="str">
        <f>IF(ISNUMBER(MATCH($D60,'[1]Scheduling Worksheet'!$P$1:$P$65536,0)),VLOOKUP($D60,'[1]Scheduling Worksheet'!$P$1:$X$65536,9,FALSE),"")</f>
        <v/>
      </c>
      <c r="Z60" s="67" t="str">
        <f>IF(ISNUMBER(MATCH($D60,'[1]Scheduling Worksheet'!$Q$1:$Q$65536,0)),VLOOKUP($D60,'[1]Scheduling Worksheet'!$Q$1:$X$65536,8,FALSE),"")</f>
        <v/>
      </c>
      <c r="AA60" s="67" t="str">
        <f>IF(ISNUMBER(MATCH($D60,'[1]Scheduling Worksheet'!$R$1:$R$65536,0)),VLOOKUP($D60,'[1]Scheduling Worksheet'!$R$1:$X$65536,7,FALSE),"")</f>
        <v>9:30-EM</v>
      </c>
      <c r="AB60" s="68" t="str">
        <f>IF(ISNUMBER(MATCH($D60,'[1]Scheduling Worksheet'!$S$1:$S$65536,0)),VLOOKUP($D60,'[1]Scheduling Worksheet'!$S$1:$X$65536,6,FALSE),"")</f>
        <v/>
      </c>
      <c r="AC60" s="68" t="str">
        <f>IF(ISNUMBER(MATCH($D60,'[1]Scheduling Worksheet'!$T$1:$T$65536,0)),VLOOKUP($D60,'[1]Scheduling Worksheet'!$T$1:$X$65536,5,FALSE),"")</f>
        <v/>
      </c>
      <c r="AD60" s="31"/>
      <c r="AE60" s="6">
        <f t="shared" si="21"/>
        <v>6</v>
      </c>
      <c r="AF60" s="6">
        <f t="shared" si="22"/>
        <v>6</v>
      </c>
      <c r="AG60" s="35">
        <f t="shared" si="23"/>
        <v>0</v>
      </c>
      <c r="AH60" s="25" t="str">
        <f>VLOOKUP($D60,[2]EM!$D$1:$O$65540,5,FALSE)</f>
        <v>Catechist</v>
      </c>
      <c r="AI60" s="25">
        <f>_xlfn.XLOOKUP(D60,[2]EM!$D:$D,[2]EM!$AK:$AK,"")</f>
        <v>0</v>
      </c>
      <c r="AJ60" s="25">
        <f>_xlfn.XLOOKUP(D60,[2]EM!$D:$D,[2]EM!$AN:$AN,"")</f>
        <v>0</v>
      </c>
      <c r="AK60" s="4" t="str">
        <f>VLOOKUP($D60,[2]EM!$D$1:$O$65540,12,FALSE)</f>
        <v>emontoy5@gmail.com</v>
      </c>
      <c r="AL60" s="3" t="s">
        <v>193</v>
      </c>
      <c r="AM60" s="3" t="str">
        <f>_xlfn.XLOOKUP(D60,'[2]EIM check'!$A:$A,'[2]EIM check'!$C:$C,"no info")</f>
        <v>Expires 2025/07</v>
      </c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DU60" s="10"/>
    </row>
    <row r="61" spans="1:126" s="9" customFormat="1" ht="20.25" customHeight="1" x14ac:dyDescent="0.2">
      <c r="A61" s="41">
        <f>_xlfn.XLOOKUP(D61,[2]EM!$D:$D,[2]EM!$H:$H,"")</f>
        <v>0</v>
      </c>
      <c r="B61" s="89" t="str">
        <f>VLOOKUP($D61,[2]EM!$D$1:$P$65540,13,FALSE)</f>
        <v>925-323-5169</v>
      </c>
      <c r="C61" s="54" t="str">
        <f>_xlfn.XLOOKUP(D61&amp;"*",[2]EM!$D:$D,[2]EM!$E:$E,"",2)</f>
        <v>9:30,</v>
      </c>
      <c r="D61" s="56" t="s">
        <v>106</v>
      </c>
      <c r="E61" s="65" t="str">
        <f>IF(ISNUMBER(MATCH($D61,'[1]Scheduling Worksheet'!$B$1:$B$65536,0)),VLOOKUP($D61,'[1]Scheduling Worksheet'!$B$1:$W$65536,22,FALSE),"")</f>
        <v/>
      </c>
      <c r="F61" s="67" t="str">
        <f>IF(ISNUMBER(MATCH($D61,'[1]Scheduling Worksheet'!$C$1:$C$65536,0)),VLOOKUP($D61,'[1]Scheduling Worksheet'!$C$1:$X$65536,21,FALSE),"")</f>
        <v/>
      </c>
      <c r="G61" s="67" t="str">
        <f>IF(ISNUMBER(MATCH($D61,'[1]Scheduling Worksheet'!$D$1:$D$65536,0)),VLOOKUP($D61,'[1]Scheduling Worksheet'!$D$1:$X$65536,20,FALSE),"")</f>
        <v>9:30-EM</v>
      </c>
      <c r="H61" s="67" t="str">
        <f>IF(ISNUMBER(MATCH($D61,'[1]Scheduling Worksheet'!$E$1:$E$65536,0)),VLOOKUP($D61,'[1]Scheduling Worksheet'!$E$1:$X$65536,19,FALSE),"")</f>
        <v/>
      </c>
      <c r="I61" s="67" t="str">
        <f>IF(ISNUMBER(MATCH($D61,'[1]Scheduling Worksheet'!$F$1:$F$65536,0)),VLOOKUP($D61,'[1]Scheduling Worksheet'!$F$1:$X$65536,19,FALSE),"")</f>
        <v/>
      </c>
      <c r="J61" s="66" t="str">
        <f>IF(ISNUMBER(MATCH($D61,'[1]Scheduling Worksheet'!$G$1:$G$65536,0)),VLOOKUP($D61,'[1]Scheduling Worksheet'!$G$1:$X$65536,17,FALSE),"")</f>
        <v/>
      </c>
      <c r="K61" s="66" t="str">
        <f>IF(ISNUMBER(MATCH($D61,'[1]Scheduling Worksheet'!$H$1:$H$65536,0)),VLOOKUP($D61,'[1]Scheduling Worksheet'!$H$1:$X$65536,16,FALSE),"")</f>
        <v/>
      </c>
      <c r="L61" s="66" t="str">
        <f>IF(ISNUMBER(MATCH($D61,'[1]Scheduling Worksheet'!$I$1:$I$65536,0)),VLOOKUP($D61,'[1]Scheduling Worksheet'!$I$1:$X$65536,15,FALSE),"")</f>
        <v/>
      </c>
      <c r="M61" s="66" t="str">
        <f>IF(ISNUMBER(MATCH($D61,'[1]Scheduling Worksheet'!$J$1:$J$65536,0)),VLOOKUP($D61,'[1]Scheduling Worksheet'!$J$1:$X$65536,14,FALSE),"")</f>
        <v/>
      </c>
      <c r="N61" s="69" t="str">
        <f>IF(ISNUMBER(MATCH($D61,'[1]Scheduling Worksheet'!$K$1:$K$65536,0)),VLOOKUP($D61,'[1]Scheduling Worksheet'!$K$1:$X$65536,13,FALSE),"")</f>
        <v>9:30-EM</v>
      </c>
      <c r="O61" s="36"/>
      <c r="P61"/>
      <c r="Q61"/>
      <c r="R61" s="52" t="str">
        <f t="shared" si="18"/>
        <v>925-323-5169</v>
      </c>
      <c r="S61" s="54" t="str">
        <f t="shared" si="19"/>
        <v>9:30,</v>
      </c>
      <c r="T61" s="53" t="str">
        <f t="shared" si="20"/>
        <v>Mulholland, Roberta</v>
      </c>
      <c r="U61" s="67" t="str">
        <f>IF(ISNUMBER(MATCH($D61,'[1]Scheduling Worksheet'!L$1:L$65536,0)),VLOOKUP($D61,'[1]Scheduling Worksheet'!$L$1:$X$65536,13,FALSE),"")</f>
        <v/>
      </c>
      <c r="V61" s="66" t="str">
        <f>IF(ISNUMBER(MATCH($D61,'[1]Scheduling Worksheet'!$M$1:$M$65536,0)),VLOOKUP($D61,'[1]Scheduling Worksheet'!$M$1:$X$65536,12,FALSE),"")</f>
        <v/>
      </c>
      <c r="W61" s="67" t="str">
        <f>IF(ISNUMBER(MATCH($D61,'[1]Scheduling Worksheet'!$N$1:$N$65536,0)),VLOOKUP($D61,'[1]Scheduling Worksheet'!$N$1:$X$65536,11,FALSE),"")</f>
        <v>9:30-EM</v>
      </c>
      <c r="X61" s="67" t="str">
        <f>IF(ISNUMBER(MATCH($D61,'[1]Scheduling Worksheet'!$O$1:$O$65536,0)),VLOOKUP($D61,'[1]Scheduling Worksheet'!$O$1:$X$65536,10,FALSE),"")</f>
        <v/>
      </c>
      <c r="Y61" s="67" t="str">
        <f>IF(ISNUMBER(MATCH($D61,'[1]Scheduling Worksheet'!$P$1:$P$65536,0)),VLOOKUP($D61,'[1]Scheduling Worksheet'!$P$1:$X$65536,9,FALSE),"")</f>
        <v>9:30-EM</v>
      </c>
      <c r="Z61" s="67" t="str">
        <f>IF(ISNUMBER(MATCH($D61,'[1]Scheduling Worksheet'!$Q$1:$Q$65536,0)),VLOOKUP($D61,'[1]Scheduling Worksheet'!$Q$1:$X$65536,8,FALSE),"")</f>
        <v/>
      </c>
      <c r="AA61" s="67" t="str">
        <f>IF(ISNUMBER(MATCH($D61,'[1]Scheduling Worksheet'!$R$1:$R$65536,0)),VLOOKUP($D61,'[1]Scheduling Worksheet'!$R$1:$X$65536,7,FALSE),"")</f>
        <v>9:30-EM</v>
      </c>
      <c r="AB61" s="68" t="str">
        <f>IF(ISNUMBER(MATCH($D61,'[1]Scheduling Worksheet'!$S$1:$S$65536,0)),VLOOKUP($D61,'[1]Scheduling Worksheet'!$S$1:$X$65536,6,FALSE),"")</f>
        <v/>
      </c>
      <c r="AC61" s="68" t="str">
        <f>IF(ISNUMBER(MATCH($D61,'[1]Scheduling Worksheet'!$T$1:$T$65536,0)),VLOOKUP($D61,'[1]Scheduling Worksheet'!$T$1:$X$65536,5,FALSE),"")</f>
        <v>9:30-EM</v>
      </c>
      <c r="AD61" s="30"/>
      <c r="AE61" s="6">
        <f t="shared" si="21"/>
        <v>6</v>
      </c>
      <c r="AF61" s="6">
        <f t="shared" si="22"/>
        <v>6</v>
      </c>
      <c r="AG61" s="2">
        <f t="shared" si="23"/>
        <v>0</v>
      </c>
      <c r="AH61" s="35">
        <f>VLOOKUP($D61,[2]EM!$D$1:$O$65540,5,FALSE)</f>
        <v>0</v>
      </c>
      <c r="AI61" s="25">
        <f>_xlfn.XLOOKUP(D61,[2]EM!$D:$D,[2]EM!$AK:$AK,"")</f>
        <v>0</v>
      </c>
      <c r="AJ61" s="25">
        <f>_xlfn.XLOOKUP(D61,[2]EM!$D:$D,[2]EM!$AN:$AN,"")</f>
        <v>0</v>
      </c>
      <c r="AK61" s="4" t="str">
        <f>VLOOKUP($D61,[2]EM!$D$1:$O$65540,12,FALSE)</f>
        <v>timroberta@hotmail.com</v>
      </c>
      <c r="AL61" s="4" t="s">
        <v>209</v>
      </c>
      <c r="AM61" s="3" t="str">
        <f>_xlfn.XLOOKUP(D61,'[2]EIM check'!$A:$A,'[2]EIM check'!$C:$C,"no info")</f>
        <v>Expires 2026/06</v>
      </c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126" s="5" customFormat="1" ht="20.25" customHeight="1" x14ac:dyDescent="0.2">
      <c r="A62" s="41">
        <f>_xlfn.XLOOKUP(D62,[2]EM!$D:$D,[2]EM!$H:$H,"")</f>
        <v>0</v>
      </c>
      <c r="B62" s="89" t="str">
        <f>VLOOKUP($D62,[2]EM!$D$1:$P$65540,13,FALSE)</f>
        <v>512-947-7319</v>
      </c>
      <c r="C62" s="54" t="str">
        <f>_xlfn.XLOOKUP(D62&amp;"*",[2]EM!$D:$D,[2]EM!$E:$E,"",2)</f>
        <v>9:30, 5,</v>
      </c>
      <c r="D62" s="58" t="s">
        <v>98</v>
      </c>
      <c r="E62" s="65" t="str">
        <f>IF(ISNUMBER(MATCH($D62,'[1]Scheduling Worksheet'!$B$1:$B$65536,0)),VLOOKUP($D62,'[1]Scheduling Worksheet'!$B$1:$W$65536,22,FALSE),"")</f>
        <v>5:00-EM</v>
      </c>
      <c r="F62" s="67" t="str">
        <f>IF(ISNUMBER(MATCH($D62,'[1]Scheduling Worksheet'!$C$1:$C$65536,0)),VLOOKUP($D62,'[1]Scheduling Worksheet'!$C$1:$X$65536,21,FALSE),"")</f>
        <v>9:30-EM</v>
      </c>
      <c r="G62" s="67" t="str">
        <f>IF(ISNUMBER(MATCH($D62,'[1]Scheduling Worksheet'!$D$1:$D$65536,0)),VLOOKUP($D62,'[1]Scheduling Worksheet'!$D$1:$X$65536,20,FALSE),"")</f>
        <v/>
      </c>
      <c r="H62" s="67" t="str">
        <f>IF(ISNUMBER(MATCH($D62,'[1]Scheduling Worksheet'!$E$1:$E$65536,0)),VLOOKUP($D62,'[1]Scheduling Worksheet'!$E$1:$X$65536,19,FALSE),"")</f>
        <v>5:00-EM</v>
      </c>
      <c r="I62" s="67" t="str">
        <f>IF(ISNUMBER(MATCH($D62,'[1]Scheduling Worksheet'!$F$1:$F$65536,0)),VLOOKUP($D62,'[1]Scheduling Worksheet'!$F$1:$X$65536,19,FALSE),"")</f>
        <v/>
      </c>
      <c r="J62" s="67" t="str">
        <f>IF(ISNUMBER(MATCH($D62,'[1]Scheduling Worksheet'!$G$1:$G$65536,0)),VLOOKUP($D62,'[1]Scheduling Worksheet'!$G$1:$X$65536,17,FALSE),"")</f>
        <v>9:30-EM</v>
      </c>
      <c r="K62" s="67" t="str">
        <f>IF(ISNUMBER(MATCH($D62,'[1]Scheduling Worksheet'!$H$1:$H$65536,0)),VLOOKUP($D62,'[1]Scheduling Worksheet'!$H$1:$X$65536,16,FALSE),"")</f>
        <v/>
      </c>
      <c r="L62" s="67" t="str">
        <f>IF(ISNUMBER(MATCH($D62,'[1]Scheduling Worksheet'!$I$1:$I$65536,0)),VLOOKUP($D62,'[1]Scheduling Worksheet'!$I$1:$X$65536,15,FALSE),"")</f>
        <v>9:30-EM</v>
      </c>
      <c r="M62" s="66" t="str">
        <f>IF(ISNUMBER(MATCH($D62,'[1]Scheduling Worksheet'!$J$1:$J$65536,0)),VLOOKUP($D62,'[1]Scheduling Worksheet'!$J$1:$X$65536,14,FALSE),"")</f>
        <v/>
      </c>
      <c r="N62" s="68" t="str">
        <f>IF(ISNUMBER(MATCH($D62,'[1]Scheduling Worksheet'!$K$1:$K$65536,0)),VLOOKUP($D62,'[1]Scheduling Worksheet'!$K$1:$X$65536,13,FALSE),"")</f>
        <v>5:00-EM</v>
      </c>
      <c r="O62" s="36"/>
      <c r="P62"/>
      <c r="Q62"/>
      <c r="R62" s="52" t="str">
        <f t="shared" si="18"/>
        <v>512-947-7319</v>
      </c>
      <c r="S62" s="54" t="str">
        <f t="shared" si="19"/>
        <v>9:30, 5,</v>
      </c>
      <c r="T62" s="53" t="str">
        <f t="shared" si="20"/>
        <v>Muras, Matt</v>
      </c>
      <c r="U62" s="67" t="str">
        <f>IF(ISNUMBER(MATCH($D62,'[1]Scheduling Worksheet'!L$1:L$65536,0)),VLOOKUP($D62,'[1]Scheduling Worksheet'!$L$1:$X$65536,13,FALSE),"")</f>
        <v/>
      </c>
      <c r="V62" s="67" t="str">
        <f>IF(ISNUMBER(MATCH($D62,'[1]Scheduling Worksheet'!$M$1:$M$65536,0)),VLOOKUP($D62,'[1]Scheduling Worksheet'!$M$1:$X$65536,12,FALSE),"")</f>
        <v/>
      </c>
      <c r="W62" s="66" t="str">
        <f>IF(ISNUMBER(MATCH($D62,'[1]Scheduling Worksheet'!$N$1:$N$65536,0)),VLOOKUP($D62,'[1]Scheduling Worksheet'!$N$1:$X$65536,11,FALSE),"")</f>
        <v/>
      </c>
      <c r="X62" s="67" t="str">
        <f>IF(ISNUMBER(MATCH($D62,'[1]Scheduling Worksheet'!$O$1:$O$65536,0)),VLOOKUP($D62,'[1]Scheduling Worksheet'!$O$1:$X$65536,10,FALSE),"")</f>
        <v/>
      </c>
      <c r="Y62" s="67" t="str">
        <f>IF(ISNUMBER(MATCH($D62,'[1]Scheduling Worksheet'!$P$1:$P$65536,0)),VLOOKUP($D62,'[1]Scheduling Worksheet'!$P$1:$X$65536,9,FALSE),"")</f>
        <v>9:30-EM</v>
      </c>
      <c r="Z62" s="66" t="str">
        <f>IF(ISNUMBER(MATCH($D62,'[1]Scheduling Worksheet'!$Q$1:$Q$65536,0)),VLOOKUP($D62,'[1]Scheduling Worksheet'!$Q$1:$X$65536,8,FALSE),"")</f>
        <v/>
      </c>
      <c r="AA62" s="67" t="str">
        <f>IF(ISNUMBER(MATCH($D62,'[1]Scheduling Worksheet'!$R$1:$R$65536,0)),VLOOKUP($D62,'[1]Scheduling Worksheet'!$R$1:$X$65536,7,FALSE),"")</f>
        <v>9:30-EM</v>
      </c>
      <c r="AB62" s="68" t="str">
        <f>IF(ISNUMBER(MATCH($D62,'[1]Scheduling Worksheet'!$S$1:$S$65536,0)),VLOOKUP($D62,'[1]Scheduling Worksheet'!$S$1:$X$65536,6,FALSE),"")</f>
        <v/>
      </c>
      <c r="AC62" s="68" t="str">
        <f>IF(ISNUMBER(MATCH($D62,'[1]Scheduling Worksheet'!$T$1:$T$65536,0)),VLOOKUP($D62,'[1]Scheduling Worksheet'!$T$1:$X$65536,5,FALSE),"")</f>
        <v>5:00-EM</v>
      </c>
      <c r="AD62" s="30"/>
      <c r="AE62" s="6">
        <f t="shared" si="21"/>
        <v>9</v>
      </c>
      <c r="AF62" s="6">
        <f t="shared" si="22"/>
        <v>9</v>
      </c>
      <c r="AG62" s="35">
        <f t="shared" si="23"/>
        <v>0</v>
      </c>
      <c r="AH62" s="25">
        <f>VLOOKUP($D62,[2]EM!$D$1:$O$65540,5,FALSE)</f>
        <v>0</v>
      </c>
      <c r="AI62" s="25" t="str">
        <f>_xlfn.XLOOKUP(D62,[2]EM!$D:$D,[2]EM!$AK:$AK,"")</f>
        <v>Schedule with son, Anton</v>
      </c>
      <c r="AJ62" s="25">
        <f>_xlfn.XLOOKUP(D62,[2]EM!$D:$D,[2]EM!$AN:$AN,"")</f>
        <v>0</v>
      </c>
      <c r="AK62" s="4" t="str">
        <f>VLOOKUP($D62,[2]EM!$D$1:$O$65540,12,FALSE)</f>
        <v>mmuras@gmail.com</v>
      </c>
      <c r="AL62" s="3" t="s">
        <v>218</v>
      </c>
      <c r="AM62" s="3" t="str">
        <f>_xlfn.XLOOKUP(D62,'[2]EIM check'!$A:$A,'[2]EIM check'!$C:$C,"no info")</f>
        <v>Expires 2026/11</v>
      </c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V62" s="3"/>
    </row>
    <row r="63" spans="1:126" s="5" customFormat="1" ht="20.25" customHeight="1" x14ac:dyDescent="0.2">
      <c r="A63" s="41">
        <f>_xlfn.XLOOKUP(D63,[2]EM!$D:$D,[2]EM!$H:$H,"")</f>
        <v>0</v>
      </c>
      <c r="B63" s="89" t="str">
        <f>VLOOKUP($D63,[2]EM!$D$1:$P$65540,13,FALSE)</f>
        <v>512-423-6245</v>
      </c>
      <c r="C63" s="54" t="str">
        <f>_xlfn.XLOOKUP(D63&amp;"*",[2]EM!$D:$D,[2]EM!$E:$E,"",2)</f>
        <v>9:30,</v>
      </c>
      <c r="D63" s="53" t="s">
        <v>32</v>
      </c>
      <c r="E63" s="65" t="str">
        <f>IF(ISNUMBER(MATCH($D63,'[1]Scheduling Worksheet'!$B$1:$B$65536,0)),VLOOKUP($D63,'[1]Scheduling Worksheet'!$B$1:$W$65536,22,FALSE),"")</f>
        <v/>
      </c>
      <c r="F63" s="67" t="str">
        <f>IF(ISNUMBER(MATCH($D63,'[1]Scheduling Worksheet'!$C$1:$C$65536,0)),VLOOKUP($D63,'[1]Scheduling Worksheet'!$C$1:$X$65536,21,FALSE),"")</f>
        <v/>
      </c>
      <c r="G63" s="67" t="str">
        <f>IF(ISNUMBER(MATCH($D63,'[1]Scheduling Worksheet'!$D$1:$D$65536,0)),VLOOKUP($D63,'[1]Scheduling Worksheet'!$D$1:$X$65536,20,FALSE),"")</f>
        <v>9:30-EM</v>
      </c>
      <c r="H63" s="67" t="str">
        <f>IF(ISNUMBER(MATCH($D63,'[1]Scheduling Worksheet'!$E$1:$E$65536,0)),VLOOKUP($D63,'[1]Scheduling Worksheet'!$E$1:$X$65536,19,FALSE),"")</f>
        <v/>
      </c>
      <c r="I63" s="67" t="str">
        <f>IF(ISNUMBER(MATCH($D63,'[1]Scheduling Worksheet'!$F$1:$F$65536,0)),VLOOKUP($D63,'[1]Scheduling Worksheet'!$F$1:$X$65536,19,FALSE),"")</f>
        <v/>
      </c>
      <c r="J63" s="67" t="str">
        <f>IF(ISNUMBER(MATCH($D63,'[1]Scheduling Worksheet'!$G$1:$G$65536,0)),VLOOKUP($D63,'[1]Scheduling Worksheet'!$G$1:$X$65536,17,FALSE),"")</f>
        <v>9:30-EM</v>
      </c>
      <c r="K63" s="66" t="str">
        <f>IF(ISNUMBER(MATCH($D63,'[1]Scheduling Worksheet'!$H$1:$H$65536,0)),VLOOKUP($D63,'[1]Scheduling Worksheet'!$H$1:$X$65536,16,FALSE),"")</f>
        <v/>
      </c>
      <c r="L63" s="67" t="str">
        <f>IF(ISNUMBER(MATCH($D63,'[1]Scheduling Worksheet'!$I$1:$I$65536,0)),VLOOKUP($D63,'[1]Scheduling Worksheet'!$I$1:$X$65536,15,FALSE),"")</f>
        <v/>
      </c>
      <c r="M63" s="67" t="str">
        <f>IF(ISNUMBER(MATCH($D63,'[1]Scheduling Worksheet'!$J$1:$J$65536,0)),VLOOKUP($D63,'[1]Scheduling Worksheet'!$J$1:$X$65536,14,FALSE),"")</f>
        <v>9:30-EM</v>
      </c>
      <c r="N63" s="68" t="str">
        <f>IF(ISNUMBER(MATCH($D63,'[1]Scheduling Worksheet'!$K$1:$K$65536,0)),VLOOKUP($D63,'[1]Scheduling Worksheet'!$K$1:$X$65536,13,FALSE),"")</f>
        <v/>
      </c>
      <c r="O63" s="36"/>
      <c r="P63"/>
      <c r="Q63"/>
      <c r="R63" s="52" t="str">
        <f t="shared" si="18"/>
        <v>512-423-6245</v>
      </c>
      <c r="S63" s="54" t="str">
        <f t="shared" si="19"/>
        <v>9:30,</v>
      </c>
      <c r="T63" s="53" t="str">
        <f t="shared" si="20"/>
        <v>Rocha-Cartwright, Benilde</v>
      </c>
      <c r="U63" s="67" t="str">
        <f>IF(ISNUMBER(MATCH($D63,'[1]Scheduling Worksheet'!L$1:L$65536,0)),VLOOKUP($D63,'[1]Scheduling Worksheet'!$L$1:$X$65536,13,FALSE),"")</f>
        <v>9:30-EM</v>
      </c>
      <c r="V63" s="67" t="str">
        <f>IF(ISNUMBER(MATCH($D63,'[1]Scheduling Worksheet'!$M$1:$M$65536,0)),VLOOKUP($D63,'[1]Scheduling Worksheet'!$M$1:$X$65536,12,FALSE),"")</f>
        <v/>
      </c>
      <c r="W63" s="67" t="str">
        <f>IF(ISNUMBER(MATCH($D63,'[1]Scheduling Worksheet'!$N$1:$N$65536,0)),VLOOKUP($D63,'[1]Scheduling Worksheet'!$N$1:$X$65536,11,FALSE),"")</f>
        <v>9:30-EM</v>
      </c>
      <c r="X63" s="67" t="str">
        <f>IF(ISNUMBER(MATCH($D63,'[1]Scheduling Worksheet'!$O$1:$O$65536,0)),VLOOKUP($D63,'[1]Scheduling Worksheet'!$O$1:$X$65536,10,FALSE),"")</f>
        <v/>
      </c>
      <c r="Y63" s="67" t="str">
        <f>IF(ISNUMBER(MATCH($D63,'[1]Scheduling Worksheet'!$P$1:$P$65536,0)),VLOOKUP($D63,'[1]Scheduling Worksheet'!$P$1:$X$65536,9,FALSE),"")</f>
        <v/>
      </c>
      <c r="Z63" s="67" t="str">
        <f>IF(ISNUMBER(MATCH($D63,'[1]Scheduling Worksheet'!$Q$1:$Q$65536,0)),VLOOKUP($D63,'[1]Scheduling Worksheet'!$Q$1:$X$65536,8,FALSE),"")</f>
        <v>9:30-EM</v>
      </c>
      <c r="AA63" s="67" t="str">
        <f>IF(ISNUMBER(MATCH($D63,'[1]Scheduling Worksheet'!$R$1:$R$65536,0)),VLOOKUP($D63,'[1]Scheduling Worksheet'!$R$1:$X$65536,7,FALSE),"")</f>
        <v/>
      </c>
      <c r="AB63" s="68" t="str">
        <f>IF(ISNUMBER(MATCH($D63,'[1]Scheduling Worksheet'!$S$1:$S$65536,0)),VLOOKUP($D63,'[1]Scheduling Worksheet'!$S$1:$X$65536,6,FALSE),"")</f>
        <v/>
      </c>
      <c r="AC63" s="68" t="str">
        <f>IF(ISNUMBER(MATCH($D63,'[1]Scheduling Worksheet'!$T$1:$T$65536,0)),VLOOKUP($D63,'[1]Scheduling Worksheet'!$T$1:$X$65536,5,FALSE),"")</f>
        <v>9:30-EM</v>
      </c>
      <c r="AD63" s="30"/>
      <c r="AE63" s="6">
        <f t="shared" si="21"/>
        <v>7</v>
      </c>
      <c r="AF63" s="6">
        <f t="shared" si="22"/>
        <v>7</v>
      </c>
      <c r="AG63" s="35">
        <f t="shared" si="23"/>
        <v>0</v>
      </c>
      <c r="AH63" s="25">
        <f>VLOOKUP($D63,[2]EM!$D$1:$O$65540,5,FALSE)</f>
        <v>0</v>
      </c>
      <c r="AI63" s="25" t="str">
        <f>_xlfn.XLOOKUP(D63,[2]EM!$D:$D,[2]EM!$AK:$AK,"")</f>
        <v>with husband Jim Cartwright (Lector)</v>
      </c>
      <c r="AJ63" s="25">
        <f>_xlfn.XLOOKUP(D63,[2]EM!$D:$D,[2]EM!$AN:$AN,"")</f>
        <v>0</v>
      </c>
      <c r="AK63" s="4" t="str">
        <f>VLOOKUP($D63,[2]EM!$D$1:$O$65540,12,FALSE)</f>
        <v>kabii@hotmail.com</v>
      </c>
      <c r="AL63" s="3" t="s">
        <v>226</v>
      </c>
      <c r="AM63" s="3" t="str">
        <f>_xlfn.XLOOKUP(D63,'[2]EIM check'!$A:$A,'[2]EIM check'!$C:$C,"no info")</f>
        <v>Expires 2027/04</v>
      </c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</row>
    <row r="64" spans="1:126" s="11" customFormat="1" ht="20.25" customHeight="1" x14ac:dyDescent="0.2">
      <c r="A64" s="41" t="str">
        <f>_xlfn.XLOOKUP(D64,[2]EM!$D:$D,[2]EM!$H:$H,"")</f>
        <v>LEC SAC</v>
      </c>
      <c r="B64" s="89" t="str">
        <f>VLOOKUP($D64,[2]EM!$D$1:$P$65540,13,FALSE)</f>
        <v>512-736-9189</v>
      </c>
      <c r="C64" s="54" t="str">
        <f>_xlfn.XLOOKUP(D64&amp;"*",[2]EM!$D:$D,[2]EM!$E:$E,"",2)</f>
        <v>9:30,</v>
      </c>
      <c r="D64" s="53" t="s">
        <v>48</v>
      </c>
      <c r="E64" s="65" t="str">
        <f>IF(ISNUMBER(MATCH($D64,'[1]Scheduling Worksheet'!$B$1:$B$65536,0)),VLOOKUP($D64,'[1]Scheduling Worksheet'!$B$1:$W$65536,22,FALSE),"")</f>
        <v/>
      </c>
      <c r="F64" s="67" t="str">
        <f>IF(ISNUMBER(MATCH($D64,'[1]Scheduling Worksheet'!$C$1:$C$65536,0)),VLOOKUP($D64,'[1]Scheduling Worksheet'!$C$1:$X$65536,21,FALSE),"")</f>
        <v/>
      </c>
      <c r="G64" s="67" t="str">
        <f>IF(ISNUMBER(MATCH($D64,'[1]Scheduling Worksheet'!$D$1:$D$65536,0)),VLOOKUP($D64,'[1]Scheduling Worksheet'!$D$1:$X$65536,20,FALSE),"")</f>
        <v>9:30-EM</v>
      </c>
      <c r="H64" s="67" t="str">
        <f>IF(ISNUMBER(MATCH($D64,'[1]Scheduling Worksheet'!$E$1:$E$65536,0)),VLOOKUP($D64,'[1]Scheduling Worksheet'!$E$1:$X$65536,19,FALSE),"")</f>
        <v/>
      </c>
      <c r="I64" s="67" t="str">
        <f>IF(ISNUMBER(MATCH($D64,'[1]Scheduling Worksheet'!$F$1:$F$65536,0)),VLOOKUP($D64,'[1]Scheduling Worksheet'!$F$1:$X$65536,19,FALSE),"")</f>
        <v/>
      </c>
      <c r="J64" s="67" t="str">
        <f>IF(ISNUMBER(MATCH($D64,'[1]Scheduling Worksheet'!$G$1:$G$65536,0)),VLOOKUP($D64,'[1]Scheduling Worksheet'!$G$1:$X$65536,17,FALSE),"")</f>
        <v>9:30-EM</v>
      </c>
      <c r="K64" s="66" t="str">
        <f>IF(ISNUMBER(MATCH($D64,'[1]Scheduling Worksheet'!$H$1:$H$65536,0)),VLOOKUP($D64,'[1]Scheduling Worksheet'!$H$1:$X$65536,16,FALSE),"")</f>
        <v/>
      </c>
      <c r="L64" s="67" t="str">
        <f>IF(ISNUMBER(MATCH($D64,'[1]Scheduling Worksheet'!$I$1:$I$65536,0)),VLOOKUP($D64,'[1]Scheduling Worksheet'!$I$1:$X$65536,15,FALSE),"")</f>
        <v/>
      </c>
      <c r="M64" s="67" t="str">
        <f>IF(ISNUMBER(MATCH($D64,'[1]Scheduling Worksheet'!$J$1:$J$65536,0)),VLOOKUP($D64,'[1]Scheduling Worksheet'!$J$1:$X$65536,14,FALSE),"")</f>
        <v>9:30-EM</v>
      </c>
      <c r="N64" s="69" t="str">
        <f>IF(ISNUMBER(MATCH($D64,'[1]Scheduling Worksheet'!$K$1:$K$65536,0)),VLOOKUP($D64,'[1]Scheduling Worksheet'!$K$1:$X$65536,13,FALSE),"")</f>
        <v/>
      </c>
      <c r="O64" s="36"/>
      <c r="P64"/>
      <c r="Q64"/>
      <c r="R64" s="52" t="str">
        <f t="shared" si="18"/>
        <v>512-736-9189</v>
      </c>
      <c r="S64" s="54" t="str">
        <f t="shared" si="19"/>
        <v>9:30,</v>
      </c>
      <c r="T64" s="53" t="str">
        <f t="shared" si="20"/>
        <v>Cartwright, Jim</v>
      </c>
      <c r="U64" s="67" t="str">
        <f>IF(ISNUMBER(MATCH($D64,'[1]Scheduling Worksheet'!L$1:L$65536,0)),VLOOKUP($D64,'[1]Scheduling Worksheet'!$L$1:$X$65536,13,FALSE),"")</f>
        <v>9:30-EM</v>
      </c>
      <c r="V64" s="67" t="str">
        <f>IF(ISNUMBER(MATCH($D64,'[1]Scheduling Worksheet'!$M$1:$M$65536,0)),VLOOKUP($D64,'[1]Scheduling Worksheet'!$M$1:$X$65536,12,FALSE),"")</f>
        <v/>
      </c>
      <c r="W64" s="67" t="str">
        <f>IF(ISNUMBER(MATCH($D64,'[1]Scheduling Worksheet'!$N$1:$N$65536,0)),VLOOKUP($D64,'[1]Scheduling Worksheet'!$N$1:$X$65536,11,FALSE),"")</f>
        <v>9:30-Lector</v>
      </c>
      <c r="X64" s="67" t="str">
        <f>IF(ISNUMBER(MATCH($D64,'[1]Scheduling Worksheet'!$O$1:$O$65536,0)),VLOOKUP($D64,'[1]Scheduling Worksheet'!$O$1:$X$65536,10,FALSE),"")</f>
        <v/>
      </c>
      <c r="Y64" s="67" t="str">
        <f>IF(ISNUMBER(MATCH($D64,'[1]Scheduling Worksheet'!$P$1:$P$65536,0)),VLOOKUP($D64,'[1]Scheduling Worksheet'!$P$1:$X$65536,9,FALSE),"")</f>
        <v/>
      </c>
      <c r="Z64" s="67" t="str">
        <f>IF(ISNUMBER(MATCH($D64,'[1]Scheduling Worksheet'!$Q$1:$Q$65536,0)),VLOOKUP($D64,'[1]Scheduling Worksheet'!$Q$1:$X$65536,8,FALSE),"")</f>
        <v>9:30-EM</v>
      </c>
      <c r="AA64" s="67" t="str">
        <f>IF(ISNUMBER(MATCH($D64,'[1]Scheduling Worksheet'!$R$1:$R$65536,0)),VLOOKUP($D64,'[1]Scheduling Worksheet'!$R$1:$X$65536,7,FALSE),"")</f>
        <v/>
      </c>
      <c r="AB64" s="68" t="str">
        <f>IF(ISNUMBER(MATCH($D64,'[1]Scheduling Worksheet'!$S$1:$S$65536,0)),VLOOKUP($D64,'[1]Scheduling Worksheet'!$S$1:$X$65536,6,FALSE),"")</f>
        <v/>
      </c>
      <c r="AC64" s="68" t="str">
        <f>IF(ISNUMBER(MATCH($D64,'[1]Scheduling Worksheet'!$T$1:$T$65536,0)),VLOOKUP($D64,'[1]Scheduling Worksheet'!$T$1:$X$65536,5,FALSE),"")</f>
        <v>9:30-Lector</v>
      </c>
      <c r="AD64" s="31"/>
      <c r="AE64" s="6">
        <f t="shared" si="21"/>
        <v>5</v>
      </c>
      <c r="AF64" s="6">
        <f t="shared" si="22"/>
        <v>7</v>
      </c>
      <c r="AG64" s="35">
        <f t="shared" si="23"/>
        <v>2</v>
      </c>
      <c r="AH64" s="25" t="str">
        <f>VLOOKUP($D64,[2]EM!$D$1:$O$65540,5,FALSE)</f>
        <v>LEC SAC</v>
      </c>
      <c r="AI64" s="25" t="str">
        <f>_xlfn.XLOOKUP(D64,[2]EM!$D:$D,[2]EM!$AK:$AK,"")</f>
        <v>1 with wife Benilde  on schedule</v>
      </c>
      <c r="AJ64" s="25">
        <f>_xlfn.XLOOKUP(D64,[2]EM!$D:$D,[2]EM!$AN:$AN,"")</f>
        <v>0</v>
      </c>
      <c r="AK64" s="4" t="str">
        <f>VLOOKUP($D64,[2]EM!$D$1:$O$65540,12,FALSE)</f>
        <v>jim-cartwright@sbcglobal.net</v>
      </c>
      <c r="AL64" s="3" t="s">
        <v>233</v>
      </c>
      <c r="AM64" s="3" t="str">
        <f>_xlfn.XLOOKUP(D64,'[2]EIM check'!$A:$A,'[2]EIM check'!$C:$C,"no info")</f>
        <v>Expires 2027/07</v>
      </c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DU64" s="10"/>
    </row>
    <row r="65" spans="1:126" s="5" customFormat="1" ht="20.25" customHeight="1" x14ac:dyDescent="0.2">
      <c r="A65" s="41">
        <f>_xlfn.XLOOKUP(D65,[2]EM!$D:$D,[2]EM!$F:$F,"")</f>
        <v>0</v>
      </c>
      <c r="B65" s="89" t="str">
        <f>VLOOKUP($D65,[2]EM!$D$1:$P$65540,13,FALSE)</f>
        <v>720-989-8573</v>
      </c>
      <c r="C65" s="54" t="str">
        <f>_xlfn.XLOOKUP(D65&amp;"*",[2]EM!$D:$D,[2]EM!$E:$E,"",2)</f>
        <v>9:30,</v>
      </c>
      <c r="D65" s="53" t="s">
        <v>177</v>
      </c>
      <c r="E65" s="65" t="str">
        <f>IF(ISNUMBER(MATCH($D65,'[1]Scheduling Worksheet'!$B$1:$B$65536,0)),VLOOKUP($D65,'[1]Scheduling Worksheet'!$B$1:$W$65536,22,FALSE),"")</f>
        <v/>
      </c>
      <c r="F65" s="67" t="str">
        <f>IF(ISNUMBER(MATCH($D65,'[1]Scheduling Worksheet'!$C$1:$C$65536,0)),VLOOKUP($D65,'[1]Scheduling Worksheet'!$C$1:$X$65536,21,FALSE),"")</f>
        <v>9:30-EM</v>
      </c>
      <c r="G65" s="66" t="str">
        <f>IF(ISNUMBER(MATCH($D65,'[1]Scheduling Worksheet'!$D$1:$D$65536,0)),VLOOKUP($D65,'[1]Scheduling Worksheet'!$D$1:$X$65536,20,FALSE),"")</f>
        <v/>
      </c>
      <c r="H65" s="66" t="str">
        <f>IF(ISNUMBER(MATCH($D65,'[1]Scheduling Worksheet'!$E$1:$E$65536,0)),VLOOKUP($D65,'[1]Scheduling Worksheet'!$E$1:$X$65536,19,FALSE),"")</f>
        <v/>
      </c>
      <c r="I65" s="67" t="str">
        <f>IF(ISNUMBER(MATCH($D65,'[1]Scheduling Worksheet'!$F$1:$F$65536,0)),VLOOKUP($D65,'[1]Scheduling Worksheet'!$F$1:$X$65536,19,FALSE),"")</f>
        <v/>
      </c>
      <c r="J65" s="67" t="str">
        <f>IF(ISNUMBER(MATCH($D65,'[1]Scheduling Worksheet'!$G$1:$G$65536,0)),VLOOKUP($D65,'[1]Scheduling Worksheet'!$G$1:$X$65536,17,FALSE),"")</f>
        <v>9:30-EM</v>
      </c>
      <c r="K65" s="67" t="str">
        <f>IF(ISNUMBER(MATCH($D65,'[1]Scheduling Worksheet'!$H$1:$H$65536,0)),VLOOKUP($D65,'[1]Scheduling Worksheet'!$H$1:$X$65536,16,FALSE),"")</f>
        <v/>
      </c>
      <c r="L65" s="67" t="str">
        <f>IF(ISNUMBER(MATCH($D65,'[1]Scheduling Worksheet'!$I$1:$I$65536,0)),VLOOKUP($D65,'[1]Scheduling Worksheet'!$I$1:$X$65536,15,FALSE),"")</f>
        <v>9:30-EM</v>
      </c>
      <c r="M65" s="66" t="str">
        <f>IF(ISNUMBER(MATCH($D65,'[1]Scheduling Worksheet'!$J$1:$J$65536,0)),VLOOKUP($D65,'[1]Scheduling Worksheet'!$J$1:$X$65536,14,FALSE),"")</f>
        <v/>
      </c>
      <c r="N65" s="68" t="str">
        <f>IF(ISNUMBER(MATCH($D65,'[1]Scheduling Worksheet'!$K$1:$K$65536,0)),VLOOKUP($D65,'[1]Scheduling Worksheet'!$K$1:$X$65536,13,FALSE),"")</f>
        <v/>
      </c>
      <c r="O65" s="36"/>
      <c r="P65"/>
      <c r="Q65"/>
      <c r="R65" s="52" t="str">
        <f t="shared" si="18"/>
        <v>720-989-8573</v>
      </c>
      <c r="S65" s="54" t="str">
        <f t="shared" si="19"/>
        <v>9:30,</v>
      </c>
      <c r="T65" s="53" t="str">
        <f t="shared" si="20"/>
        <v>Gonzales, David</v>
      </c>
      <c r="U65" s="67" t="str">
        <f>IF(ISNUMBER(MATCH($D65,'[1]Scheduling Worksheet'!L$1:L$65536,0)),VLOOKUP($D65,'[1]Scheduling Worksheet'!$L$1:$X$65536,13,FALSE),"")</f>
        <v>9:30-EM</v>
      </c>
      <c r="V65" s="66" t="str">
        <f>IF(ISNUMBER(MATCH($D65,'[1]Scheduling Worksheet'!$M$1:$M$65536,0)),VLOOKUP($D65,'[1]Scheduling Worksheet'!$M$1:$X$65536,12,FALSE),"")</f>
        <v/>
      </c>
      <c r="W65" s="67" t="str">
        <f>IF(ISNUMBER(MATCH($D65,'[1]Scheduling Worksheet'!$N$1:$N$65536,0)),VLOOKUP($D65,'[1]Scheduling Worksheet'!$N$1:$X$65536,11,FALSE),"")</f>
        <v/>
      </c>
      <c r="X65" s="67" t="str">
        <f>IF(ISNUMBER(MATCH($D65,'[1]Scheduling Worksheet'!$O$1:$O$65536,0)),VLOOKUP($D65,'[1]Scheduling Worksheet'!$O$1:$X$65536,10,FALSE),"")</f>
        <v>9:30-EM</v>
      </c>
      <c r="Y65" s="67" t="str">
        <f>IF(ISNUMBER(MATCH($D65,'[1]Scheduling Worksheet'!$P$1:$P$65536,0)),VLOOKUP($D65,'[1]Scheduling Worksheet'!$P$1:$X$65536,9,FALSE),"")</f>
        <v/>
      </c>
      <c r="Z65" s="67" t="str">
        <f>IF(ISNUMBER(MATCH($D65,'[1]Scheduling Worksheet'!$Q$1:$Q$65536,0)),VLOOKUP($D65,'[1]Scheduling Worksheet'!$Q$1:$X$65536,8,FALSE),"")</f>
        <v/>
      </c>
      <c r="AA65" s="67" t="str">
        <f>IF(ISNUMBER(MATCH($D65,'[1]Scheduling Worksheet'!$R$1:$R$65536,0)),VLOOKUP($D65,'[1]Scheduling Worksheet'!$R$1:$X$65536,7,FALSE),"")</f>
        <v>9:30-EM</v>
      </c>
      <c r="AB65" s="68" t="str">
        <f>IF(ISNUMBER(MATCH($D65,'[1]Scheduling Worksheet'!$S$1:$S$65536,0)),VLOOKUP($D65,'[1]Scheduling Worksheet'!$S$1:$X$65536,6,FALSE),"")</f>
        <v/>
      </c>
      <c r="AC65" s="68" t="str">
        <f>IF(ISNUMBER(MATCH($D65,'[1]Scheduling Worksheet'!$T$1:$T$65536,0)),VLOOKUP($D65,'[1]Scheduling Worksheet'!$T$1:$X$65536,5,FALSE),"")</f>
        <v>9:30-EM</v>
      </c>
      <c r="AD65" s="30"/>
      <c r="AE65" s="6">
        <f t="shared" si="21"/>
        <v>7</v>
      </c>
      <c r="AF65" s="6">
        <f t="shared" si="22"/>
        <v>7</v>
      </c>
      <c r="AG65" s="35">
        <f t="shared" si="23"/>
        <v>0</v>
      </c>
      <c r="AH65" s="25">
        <f>VLOOKUP($D65,[2]EM!$D$1:$O$65540,5,FALSE)</f>
        <v>0</v>
      </c>
      <c r="AI65" s="25">
        <f>_xlfn.XLOOKUP(D65,[2]EM!$D:$D,[2]EM!$AK:$AK,"")</f>
        <v>0</v>
      </c>
      <c r="AJ65" s="25">
        <f>_xlfn.XLOOKUP(D65,[2]EM!$D:$D,[2]EM!$AN:$AN,"")</f>
        <v>0</v>
      </c>
      <c r="AK65" s="4" t="str">
        <f>VLOOKUP($D65,[2]EM!$D$1:$O$65540,12,FALSE)</f>
        <v>mr_gonzales@msn.com</v>
      </c>
      <c r="AL65" s="3"/>
      <c r="AM65" s="3" t="str">
        <f>_xlfn.XLOOKUP(D65,'[2]EIM check'!$A:$A,'[2]EIM check'!$C:$C,"no info")</f>
        <v>Expires 2028/05</v>
      </c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</row>
    <row r="66" spans="1:126" s="11" customFormat="1" ht="20.25" customHeight="1" x14ac:dyDescent="0.2">
      <c r="A66" s="41">
        <f>_xlfn.XLOOKUP(D66,[2]EM!$D:$D,[2]EM!$F:$F,"")</f>
        <v>0</v>
      </c>
      <c r="B66" s="89" t="str">
        <f>VLOOKUP($D66,[2]EM!$D$1:$P$65540,13,FALSE)</f>
        <v>720-903-0089 </v>
      </c>
      <c r="C66" s="54" t="str">
        <f>_xlfn.XLOOKUP(D66&amp;"*",[2]EM!$D:$D,[2]EM!$E:$E,"",2)</f>
        <v>9:30,</v>
      </c>
      <c r="D66" s="53" t="s">
        <v>178</v>
      </c>
      <c r="E66" s="65" t="str">
        <f>IF(ISNUMBER(MATCH($D66,'[1]Scheduling Worksheet'!$B$1:$B$65536,0)),VLOOKUP($D66,'[1]Scheduling Worksheet'!$B$1:$W$65536,22,FALSE),"")</f>
        <v/>
      </c>
      <c r="F66" s="67" t="str">
        <f>IF(ISNUMBER(MATCH($D66,'[1]Scheduling Worksheet'!$C$1:$C$65536,0)),VLOOKUP($D66,'[1]Scheduling Worksheet'!$C$1:$X$65536,21,FALSE),"")</f>
        <v>9:30-EM</v>
      </c>
      <c r="G66" s="66" t="str">
        <f>IF(ISNUMBER(MATCH($D66,'[1]Scheduling Worksheet'!$D$1:$D$65536,0)),VLOOKUP($D66,'[1]Scheduling Worksheet'!$D$1:$X$65536,20,FALSE),"")</f>
        <v/>
      </c>
      <c r="H66" s="66" t="str">
        <f>IF(ISNUMBER(MATCH($D66,'[1]Scheduling Worksheet'!$E$1:$E$65536,0)),VLOOKUP($D66,'[1]Scheduling Worksheet'!$E$1:$X$65536,19,FALSE),"")</f>
        <v/>
      </c>
      <c r="I66" s="67" t="str">
        <f>IF(ISNUMBER(MATCH($D66,'[1]Scheduling Worksheet'!$F$1:$F$65536,0)),VLOOKUP($D66,'[1]Scheduling Worksheet'!$F$1:$X$65536,19,FALSE),"")</f>
        <v/>
      </c>
      <c r="J66" s="67" t="str">
        <f>IF(ISNUMBER(MATCH($D66,'[1]Scheduling Worksheet'!$G$1:$G$65536,0)),VLOOKUP($D66,'[1]Scheduling Worksheet'!$G$1:$X$65536,17,FALSE),"")</f>
        <v>9:30-EM</v>
      </c>
      <c r="K66" s="67" t="str">
        <f>IF(ISNUMBER(MATCH($D66,'[1]Scheduling Worksheet'!$H$1:$H$65536,0)),VLOOKUP($D66,'[1]Scheduling Worksheet'!$H$1:$X$65536,16,FALSE),"")</f>
        <v/>
      </c>
      <c r="L66" s="67" t="str">
        <f>IF(ISNUMBER(MATCH($D66,'[1]Scheduling Worksheet'!$I$1:$I$65536,0)),VLOOKUP($D66,'[1]Scheduling Worksheet'!$I$1:$X$65536,15,FALSE),"")</f>
        <v>9:30-EM</v>
      </c>
      <c r="M66" s="66" t="str">
        <f>IF(ISNUMBER(MATCH($D66,'[1]Scheduling Worksheet'!$J$1:$J$65536,0)),VLOOKUP($D66,'[1]Scheduling Worksheet'!$J$1:$X$65536,14,FALSE),"")</f>
        <v/>
      </c>
      <c r="N66" s="69" t="str">
        <f>IF(ISNUMBER(MATCH($D66,'[1]Scheduling Worksheet'!$K$1:$K$65536,0)),VLOOKUP($D66,'[1]Scheduling Worksheet'!$K$1:$X$65536,13,FALSE),"")</f>
        <v/>
      </c>
      <c r="O66" s="36"/>
      <c r="P66"/>
      <c r="Q66"/>
      <c r="R66" s="52" t="str">
        <f t="shared" si="18"/>
        <v>720-903-0089 </v>
      </c>
      <c r="S66" s="54" t="str">
        <f t="shared" si="19"/>
        <v>9:30,</v>
      </c>
      <c r="T66" s="53" t="str">
        <f t="shared" si="20"/>
        <v>Gonzales, Megan</v>
      </c>
      <c r="U66" s="67" t="str">
        <f>IF(ISNUMBER(MATCH($D66,'[1]Scheduling Worksheet'!L$1:L$65536,0)),VLOOKUP($D66,'[1]Scheduling Worksheet'!$L$1:$X$65536,13,FALSE),"")</f>
        <v>9:30-EM</v>
      </c>
      <c r="V66" s="66" t="str">
        <f>IF(ISNUMBER(MATCH($D66,'[1]Scheduling Worksheet'!$M$1:$M$65536,0)),VLOOKUP($D66,'[1]Scheduling Worksheet'!$M$1:$X$65536,12,FALSE),"")</f>
        <v/>
      </c>
      <c r="W66" s="67" t="str">
        <f>IF(ISNUMBER(MATCH($D66,'[1]Scheduling Worksheet'!$N$1:$N$65536,0)),VLOOKUP($D66,'[1]Scheduling Worksheet'!$N$1:$X$65536,11,FALSE),"")</f>
        <v/>
      </c>
      <c r="X66" s="67" t="str">
        <f>IF(ISNUMBER(MATCH($D66,'[1]Scheduling Worksheet'!$O$1:$O$65536,0)),VLOOKUP($D66,'[1]Scheduling Worksheet'!$O$1:$X$65536,10,FALSE),"")</f>
        <v>9:30-EM</v>
      </c>
      <c r="Y66" s="67" t="str">
        <f>IF(ISNUMBER(MATCH($D66,'[1]Scheduling Worksheet'!$P$1:$P$65536,0)),VLOOKUP($D66,'[1]Scheduling Worksheet'!$P$1:$X$65536,9,FALSE),"")</f>
        <v/>
      </c>
      <c r="Z66" s="67" t="str">
        <f>IF(ISNUMBER(MATCH($D66,'[1]Scheduling Worksheet'!$Q$1:$Q$65536,0)),VLOOKUP($D66,'[1]Scheduling Worksheet'!$Q$1:$X$65536,8,FALSE),"")</f>
        <v/>
      </c>
      <c r="AA66" s="67" t="str">
        <f>IF(ISNUMBER(MATCH($D66,'[1]Scheduling Worksheet'!$R$1:$R$65536,0)),VLOOKUP($D66,'[1]Scheduling Worksheet'!$R$1:$X$65536,7,FALSE),"")</f>
        <v>9:30-EM</v>
      </c>
      <c r="AB66" s="68" t="str">
        <f>IF(ISNUMBER(MATCH($D66,'[1]Scheduling Worksheet'!$S$1:$S$65536,0)),VLOOKUP($D66,'[1]Scheduling Worksheet'!$S$1:$X$65536,6,FALSE),"")</f>
        <v/>
      </c>
      <c r="AC66" s="68" t="str">
        <f>IF(ISNUMBER(MATCH($D66,'[1]Scheduling Worksheet'!$T$1:$T$65536,0)),VLOOKUP($D66,'[1]Scheduling Worksheet'!$T$1:$X$65536,5,FALSE),"")</f>
        <v>9:30-EM</v>
      </c>
      <c r="AD66" s="31"/>
      <c r="AE66" s="6">
        <f t="shared" si="21"/>
        <v>7</v>
      </c>
      <c r="AF66" s="6">
        <f t="shared" si="22"/>
        <v>7</v>
      </c>
      <c r="AG66" s="35">
        <f t="shared" si="23"/>
        <v>0</v>
      </c>
      <c r="AH66" s="25">
        <f>VLOOKUP($D66,[2]EM!$D$1:$O$65540,5,FALSE)</f>
        <v>0</v>
      </c>
      <c r="AI66" s="25">
        <f>_xlfn.XLOOKUP(D66,[2]EM!$D:$D,[2]EM!$AK:$AK,"")</f>
        <v>0</v>
      </c>
      <c r="AJ66" s="25">
        <f>_xlfn.XLOOKUP(D66,[2]EM!$D:$D,[2]EM!$AN:$AN,"")</f>
        <v>0</v>
      </c>
      <c r="AK66" s="4" t="str">
        <f>VLOOKUP($D66,[2]EM!$D$1:$O$65540,12,FALSE)</f>
        <v>megangonzales12@gmail.com</v>
      </c>
      <c r="AL66" s="3"/>
      <c r="AM66" s="3" t="str">
        <f>_xlfn.XLOOKUP(D66,'[2]EIM check'!$A:$A,'[2]EIM check'!$C:$C,"no info")</f>
        <v>Expires 2028/05</v>
      </c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DU66" s="10"/>
    </row>
    <row r="67" spans="1:126" s="11" customFormat="1" ht="20.25" customHeight="1" x14ac:dyDescent="0.2">
      <c r="A67" s="41">
        <f>_xlfn.XLOOKUP(D67,[2]EM!$D:$D,[2]EM!$H:$H,"")</f>
        <v>0</v>
      </c>
      <c r="B67" s="89" t="str">
        <f>VLOOKUP($D67,[2]EM!$D$1:$P$65540,13,FALSE)</f>
        <v>512-271-9719</v>
      </c>
      <c r="C67" s="54" t="str">
        <f>_xlfn.XLOOKUP(D67&amp;"*",[2]EM!$D:$D,[2]EM!$E:$E,"",2)</f>
        <v>9:30,</v>
      </c>
      <c r="D67" s="60" t="s">
        <v>169</v>
      </c>
      <c r="E67" s="65" t="str">
        <f>IF(ISNUMBER(MATCH($D67,'[1]Scheduling Worksheet'!$B$1:$B$65536,0)),VLOOKUP($D67,'[1]Scheduling Worksheet'!$B$1:$W$65536,22,FALSE),"")</f>
        <v/>
      </c>
      <c r="F67" s="67" t="str">
        <f>IF(ISNUMBER(MATCH($D67,'[1]Scheduling Worksheet'!$C$1:$C$65536,0)),VLOOKUP($D67,'[1]Scheduling Worksheet'!$C$1:$X$65536,21,FALSE),"")</f>
        <v/>
      </c>
      <c r="G67" s="67" t="str">
        <f>IF(ISNUMBER(MATCH($D67,'[1]Scheduling Worksheet'!$D$1:$D$65536,0)),VLOOKUP($D67,'[1]Scheduling Worksheet'!$D$1:$X$65536,20,FALSE),"")</f>
        <v/>
      </c>
      <c r="H67" s="67" t="str">
        <f>IF(ISNUMBER(MATCH($D67,'[1]Scheduling Worksheet'!$E$1:$E$65536,0)),VLOOKUP($D67,'[1]Scheduling Worksheet'!$E$1:$X$65536,19,FALSE),"")</f>
        <v>9:30-EM</v>
      </c>
      <c r="I67" s="67" t="str">
        <f>IF(ISNUMBER(MATCH($D67,'[1]Scheduling Worksheet'!$F$1:$F$65536,0)),VLOOKUP($D67,'[1]Scheduling Worksheet'!$F$1:$X$65536,19,FALSE),"")</f>
        <v/>
      </c>
      <c r="J67" s="67" t="str">
        <f>IF(ISNUMBER(MATCH($D67,'[1]Scheduling Worksheet'!$G$1:$G$65536,0)),VLOOKUP($D67,'[1]Scheduling Worksheet'!$G$1:$X$65536,17,FALSE),"")</f>
        <v>9:30-EM</v>
      </c>
      <c r="K67" s="67" t="str">
        <f>IF(ISNUMBER(MATCH($D67,'[1]Scheduling Worksheet'!$H$1:$H$65536,0)),VLOOKUP($D67,'[1]Scheduling Worksheet'!$H$1:$X$65536,16,FALSE),"")</f>
        <v/>
      </c>
      <c r="L67" s="67" t="str">
        <f>IF(ISNUMBER(MATCH($D67,'[1]Scheduling Worksheet'!$I$1:$I$65536,0)),VLOOKUP($D67,'[1]Scheduling Worksheet'!$I$1:$X$65536,15,FALSE),"")</f>
        <v>9:30-EM</v>
      </c>
      <c r="M67" s="67" t="str">
        <f>IF(ISNUMBER(MATCH($D67,'[1]Scheduling Worksheet'!$J$1:$J$65536,0)),VLOOKUP($D67,'[1]Scheduling Worksheet'!$J$1:$X$65536,14,FALSE),"")</f>
        <v/>
      </c>
      <c r="N67" s="69" t="str">
        <f>IF(ISNUMBER(MATCH($D67,'[1]Scheduling Worksheet'!$K$1:$K$65536,0)),VLOOKUP($D67,'[1]Scheduling Worksheet'!$K$1:$X$65536,13,FALSE),"")</f>
        <v/>
      </c>
      <c r="O67" s="36"/>
      <c r="P67"/>
      <c r="Q67"/>
      <c r="R67" s="52" t="str">
        <f t="shared" si="18"/>
        <v>512-271-9719</v>
      </c>
      <c r="S67" s="54" t="str">
        <f t="shared" si="19"/>
        <v>9:30,</v>
      </c>
      <c r="T67" s="53" t="str">
        <f t="shared" si="20"/>
        <v>Joyce, Elizabeth*</v>
      </c>
      <c r="U67" s="67" t="str">
        <f>IF(ISNUMBER(MATCH($D67,'[1]Scheduling Worksheet'!L$1:L$65536,0)),VLOOKUP($D67,'[1]Scheduling Worksheet'!$L$1:$X$65536,13,FALSE),"")</f>
        <v>9:30-EM</v>
      </c>
      <c r="V67" s="67" t="str">
        <f>IF(ISNUMBER(MATCH($D67,'[1]Scheduling Worksheet'!$M$1:$M$65536,0)),VLOOKUP($D67,'[1]Scheduling Worksheet'!$M$1:$X$65536,12,FALSE),"")</f>
        <v/>
      </c>
      <c r="W67" s="67" t="str">
        <f>IF(ISNUMBER(MATCH($D67,'[1]Scheduling Worksheet'!$N$1:$N$65536,0)),VLOOKUP($D67,'[1]Scheduling Worksheet'!$N$1:$X$65536,11,FALSE),"")</f>
        <v>9:30-EM</v>
      </c>
      <c r="X67" s="66" t="str">
        <f>IF(ISNUMBER(MATCH($D67,'[1]Scheduling Worksheet'!$O$1:$O$65536,0)),VLOOKUP($D67,'[1]Scheduling Worksheet'!$O$1:$X$65536,10,FALSE),"")</f>
        <v/>
      </c>
      <c r="Y67" s="66" t="str">
        <f>IF(ISNUMBER(MATCH($D67,'[1]Scheduling Worksheet'!$P$1:$P$65536,0)),VLOOKUP($D67,'[1]Scheduling Worksheet'!$P$1:$X$65536,9,FALSE),"")</f>
        <v/>
      </c>
      <c r="Z67" s="66" t="str">
        <f>IF(ISNUMBER(MATCH($D67,'[1]Scheduling Worksheet'!$Q$1:$Q$65536,0)),VLOOKUP($D67,'[1]Scheduling Worksheet'!$Q$1:$X$65536,8,FALSE),"")</f>
        <v/>
      </c>
      <c r="AA67" s="66" t="str">
        <f>IF(ISNUMBER(MATCH($D67,'[1]Scheduling Worksheet'!$R$1:$R$65536,0)),VLOOKUP($D67,'[1]Scheduling Worksheet'!$R$1:$X$65536,7,FALSE),"")</f>
        <v/>
      </c>
      <c r="AB67" s="68" t="str">
        <f>IF(ISNUMBER(MATCH($D67,'[1]Scheduling Worksheet'!$S$1:$S$65536,0)),VLOOKUP($D67,'[1]Scheduling Worksheet'!$S$1:$X$65536,6,FALSE),"")</f>
        <v>9:30-EM</v>
      </c>
      <c r="AC67" s="68" t="str">
        <f>IF(ISNUMBER(MATCH($D67,'[1]Scheduling Worksheet'!$T$1:$T$65536,0)),VLOOKUP($D67,'[1]Scheduling Worksheet'!$T$1:$X$65536,5,FALSE),"")</f>
        <v/>
      </c>
      <c r="AD67" s="31"/>
      <c r="AE67" s="6">
        <f t="shared" si="21"/>
        <v>6</v>
      </c>
      <c r="AF67" s="6">
        <f t="shared" si="22"/>
        <v>6</v>
      </c>
      <c r="AG67" s="35">
        <f t="shared" si="23"/>
        <v>0</v>
      </c>
      <c r="AH67" s="25">
        <f>VLOOKUP($D67,[2]EM!$D$1:$O$65540,5,FALSE)</f>
        <v>0</v>
      </c>
      <c r="AI67" s="25">
        <f>_xlfn.XLOOKUP(D67,[2]EM!$D:$D,[2]EM!$AK:$AK,"")</f>
        <v>0</v>
      </c>
      <c r="AJ67" s="25">
        <f>_xlfn.XLOOKUP(D67,[2]EM!$D:$D,[2]EM!$AN:$AN,"")</f>
        <v>0</v>
      </c>
      <c r="AK67" s="4" t="str">
        <f>VLOOKUP($D67,[2]EM!$D$1:$O$65540,12,FALSE)</f>
        <v>catholic.happiness279@passmail.net</v>
      </c>
      <c r="AL67" s="3" t="s">
        <v>180</v>
      </c>
      <c r="AM67" s="3">
        <f>_xlfn.XLOOKUP(D67,'[2]EIM check'!$A:$A,'[2]EIM check'!$C:$C,"no info")</f>
        <v>0</v>
      </c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DU67" s="10"/>
    </row>
    <row r="68" spans="1:126" s="8" customFormat="1" ht="20.25" customHeight="1" x14ac:dyDescent="0.2">
      <c r="A68" s="41">
        <f>_xlfn.XLOOKUP(D68,[2]EM!$D:$D,[2]EM!$H:$H,"")</f>
        <v>0</v>
      </c>
      <c r="B68" s="89" t="str">
        <f>VLOOKUP($D68,[2]EM!$D$1:$P$65540,13,FALSE)</f>
        <v>214-542-0308</v>
      </c>
      <c r="C68" s="54" t="str">
        <f>_xlfn.XLOOKUP(D68&amp;"*",[2]EM!$D:$D,[2]EM!$E:$E,"",2)</f>
        <v>9:30, any</v>
      </c>
      <c r="D68" s="60" t="s">
        <v>151</v>
      </c>
      <c r="E68" s="65" t="str">
        <f>IF(ISNUMBER(MATCH($D68,'[1]Scheduling Worksheet'!$B$1:$B$65536,0)),VLOOKUP($D68,'[1]Scheduling Worksheet'!$B$1:$W$65536,22,FALSE),"")</f>
        <v/>
      </c>
      <c r="F68" s="67" t="str">
        <f>IF(ISNUMBER(MATCH($D68,'[1]Scheduling Worksheet'!$C$1:$C$65536,0)),VLOOKUP($D68,'[1]Scheduling Worksheet'!$C$1:$X$65536,21,FALSE),"")</f>
        <v>11:15-EM</v>
      </c>
      <c r="G68" s="67" t="str">
        <f>IF(ISNUMBER(MATCH($D68,'[1]Scheduling Worksheet'!$D$1:$D$65536,0)),VLOOKUP($D68,'[1]Scheduling Worksheet'!$D$1:$X$65536,20,FALSE),"")</f>
        <v/>
      </c>
      <c r="H68" s="67" t="str">
        <f>IF(ISNUMBER(MATCH($D68,'[1]Scheduling Worksheet'!$E$1:$E$65536,0)),VLOOKUP($D68,'[1]Scheduling Worksheet'!$E$1:$X$65536,19,FALSE),"")</f>
        <v>Vg-EM</v>
      </c>
      <c r="I68" s="66" t="str">
        <f>IF(ISNUMBER(MATCH($D68,'[1]Scheduling Worksheet'!$F$1:$F$65536,0)),VLOOKUP($D68,'[1]Scheduling Worksheet'!$F$1:$X$65536,19,FALSE),"")</f>
        <v/>
      </c>
      <c r="J68" s="67" t="str">
        <f>IF(ISNUMBER(MATCH($D68,'[1]Scheduling Worksheet'!$G$1:$G$65536,0)),VLOOKUP($D68,'[1]Scheduling Worksheet'!$G$1:$X$65536,17,FALSE),"")</f>
        <v>9:30-EM</v>
      </c>
      <c r="K68" s="67" t="str">
        <f>IF(ISNUMBER(MATCH($D68,'[1]Scheduling Worksheet'!$H$1:$H$65536,0)),VLOOKUP($D68,'[1]Scheduling Worksheet'!$H$1:$X$65536,16,FALSE),"")</f>
        <v/>
      </c>
      <c r="L68" s="67" t="str">
        <f>IF(ISNUMBER(MATCH($D68,'[1]Scheduling Worksheet'!$I$1:$I$65536,0)),VLOOKUP($D68,'[1]Scheduling Worksheet'!$I$1:$X$65536,15,FALSE),"")</f>
        <v>11:15-EM</v>
      </c>
      <c r="M68" s="67" t="str">
        <f>IF(ISNUMBER(MATCH($D68,'[1]Scheduling Worksheet'!$J$1:$J$65536,0)),VLOOKUP($D68,'[1]Scheduling Worksheet'!$J$1:$X$65536,14,FALSE),"")</f>
        <v/>
      </c>
      <c r="N68" s="69" t="str">
        <f>IF(ISNUMBER(MATCH($D68,'[1]Scheduling Worksheet'!$K$1:$K$65536,0)),VLOOKUP($D68,'[1]Scheduling Worksheet'!$K$1:$X$65536,13,FALSE),"")</f>
        <v>11:15-EM</v>
      </c>
      <c r="O68" s="36"/>
      <c r="P68"/>
      <c r="Q68"/>
      <c r="R68" s="52" t="str">
        <f t="shared" si="18"/>
        <v>214-542-0308</v>
      </c>
      <c r="S68" s="54" t="str">
        <f t="shared" si="19"/>
        <v>9:30, any</v>
      </c>
      <c r="T68" s="53" t="str">
        <f t="shared" si="20"/>
        <v>Hafemeister, Linda*</v>
      </c>
      <c r="U68" s="67" t="str">
        <f>IF(ISNUMBER(MATCH($D68,'[1]Scheduling Worksheet'!L$1:L$65536,0)),VLOOKUP($D68,'[1]Scheduling Worksheet'!$L$1:$X$65536,13,FALSE),"")</f>
        <v/>
      </c>
      <c r="V68" s="67" t="str">
        <f>IF(ISNUMBER(MATCH($D68,'[1]Scheduling Worksheet'!$M$1:$M$65536,0)),VLOOKUP($D68,'[1]Scheduling Worksheet'!$M$1:$X$65536,12,FALSE),"")</f>
        <v>Vg-EM</v>
      </c>
      <c r="W68" s="67" t="str">
        <f>IF(ISNUMBER(MATCH($D68,'[1]Scheduling Worksheet'!$N$1:$N$65536,0)),VLOOKUP($D68,'[1]Scheduling Worksheet'!$N$1:$X$65536,11,FALSE),"")</f>
        <v/>
      </c>
      <c r="X68" s="67" t="str">
        <f>IF(ISNUMBER(MATCH($D68,'[1]Scheduling Worksheet'!$O$1:$O$65536,0)),VLOOKUP($D68,'[1]Scheduling Worksheet'!$O$1:$X$65536,10,FALSE),"")</f>
        <v/>
      </c>
      <c r="Y68" s="67" t="str">
        <f>IF(ISNUMBER(MATCH($D68,'[1]Scheduling Worksheet'!$P$1:$P$65536,0)),VLOOKUP($D68,'[1]Scheduling Worksheet'!$P$1:$X$65536,9,FALSE),"")</f>
        <v>9:30-EM</v>
      </c>
      <c r="Z68" s="67" t="str">
        <f>IF(ISNUMBER(MATCH($D68,'[1]Scheduling Worksheet'!$Q$1:$Q$65536,0)),VLOOKUP($D68,'[1]Scheduling Worksheet'!$Q$1:$X$65536,8,FALSE),"")</f>
        <v/>
      </c>
      <c r="AA68" s="67" t="str">
        <f>IF(ISNUMBER(MATCH($D68,'[1]Scheduling Worksheet'!$R$1:$R$65536,0)),VLOOKUP($D68,'[1]Scheduling Worksheet'!$R$1:$X$65536,7,FALSE),"")</f>
        <v>11:15-EM</v>
      </c>
      <c r="AB68" s="68" t="str">
        <f>IF(ISNUMBER(MATCH($D68,'[1]Scheduling Worksheet'!$S$1:$S$65536,0)),VLOOKUP($D68,'[1]Scheduling Worksheet'!$S$1:$X$65536,6,FALSE),"")</f>
        <v/>
      </c>
      <c r="AC68" s="68" t="str">
        <f>IF(ISNUMBER(MATCH($D68,'[1]Scheduling Worksheet'!$T$1:$T$65536,0)),VLOOKUP($D68,'[1]Scheduling Worksheet'!$T$1:$X$65536,5,FALSE),"")</f>
        <v>9:30-EM</v>
      </c>
      <c r="AD68" s="30"/>
      <c r="AE68" s="6">
        <f t="shared" si="21"/>
        <v>9</v>
      </c>
      <c r="AF68" s="6">
        <f t="shared" si="22"/>
        <v>9</v>
      </c>
      <c r="AG68" s="35">
        <f t="shared" si="23"/>
        <v>0</v>
      </c>
      <c r="AH68" s="25">
        <f>VLOOKUP($D68,[2]EM!$D$1:$O$65540,5,FALSE)</f>
        <v>0</v>
      </c>
      <c r="AI68" s="25">
        <f>_xlfn.XLOOKUP(D68,[2]EM!$D:$D,[2]EM!$AK:$AK,"")</f>
        <v>0</v>
      </c>
      <c r="AJ68" s="25">
        <f>_xlfn.XLOOKUP(D68,[2]EM!$D:$D,[2]EM!$AN:$AN,"")</f>
        <v>0</v>
      </c>
      <c r="AK68" s="4" t="str">
        <f>VLOOKUP($D68,[2]EM!$D$1:$O$65540,12,FALSE)</f>
        <v>lindahafe@gmail.com</v>
      </c>
      <c r="AL68" s="3" t="s">
        <v>263</v>
      </c>
      <c r="AM68" s="3" t="str">
        <f>_xlfn.XLOOKUP(D68,'[2]EIM check'!$A:$A,'[2]EIM check'!$C:$C,"no info")</f>
        <v>no info</v>
      </c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V68" s="9"/>
    </row>
    <row r="69" spans="1:126" s="11" customFormat="1" ht="20.25" customHeight="1" x14ac:dyDescent="0.2">
      <c r="A69" s="41">
        <f>_xlfn.XLOOKUP(D69,[2]EM!$D:$D,[2]EM!$H:$H,"")</f>
        <v>0</v>
      </c>
      <c r="B69" s="89" t="str">
        <f>VLOOKUP($D69,[2]EM!$D$1:$P$65540,13,FALSE)</f>
        <v>210-589-8857</v>
      </c>
      <c r="C69" s="54" t="str">
        <f>_xlfn.XLOOKUP(D69&amp;"*",[2]EM!$D:$D,[2]EM!$E:$E,"",2)</f>
        <v>9:30,</v>
      </c>
      <c r="D69" s="60" t="s">
        <v>154</v>
      </c>
      <c r="E69" s="65" t="str">
        <f>IF(ISNUMBER(MATCH($D69,'[1]Scheduling Worksheet'!$B$1:$B$65536,0)),VLOOKUP($D69,'[1]Scheduling Worksheet'!$B$1:$W$65536,22,FALSE),"")</f>
        <v/>
      </c>
      <c r="F69" s="67" t="str">
        <f>IF(ISNUMBER(MATCH($D69,'[1]Scheduling Worksheet'!$C$1:$C$65536,0)),VLOOKUP($D69,'[1]Scheduling Worksheet'!$C$1:$X$65536,21,FALSE),"")</f>
        <v>9:30-EM</v>
      </c>
      <c r="G69" s="67" t="str">
        <f>IF(ISNUMBER(MATCH($D69,'[1]Scheduling Worksheet'!$D$1:$D$65536,0)),VLOOKUP($D69,'[1]Scheduling Worksheet'!$D$1:$X$65536,20,FALSE),"")</f>
        <v/>
      </c>
      <c r="H69" s="67" t="str">
        <f>IF(ISNUMBER(MATCH($D69,'[1]Scheduling Worksheet'!$E$1:$E$65536,0)),VLOOKUP($D69,'[1]Scheduling Worksheet'!$E$1:$X$65536,19,FALSE),"")</f>
        <v/>
      </c>
      <c r="I69" s="67" t="str">
        <f>IF(ISNUMBER(MATCH($D69,'[1]Scheduling Worksheet'!$F$1:$F$65536,0)),VLOOKUP($D69,'[1]Scheduling Worksheet'!$F$1:$X$65536,19,FALSE),"")</f>
        <v>9:30-EM</v>
      </c>
      <c r="J69" s="66" t="str">
        <f>IF(ISNUMBER(MATCH($D69,'[1]Scheduling Worksheet'!$G$1:$G$65536,0)),VLOOKUP($D69,'[1]Scheduling Worksheet'!$G$1:$X$65536,17,FALSE),"")</f>
        <v/>
      </c>
      <c r="K69" s="67" t="str">
        <f>IF(ISNUMBER(MATCH($D69,'[1]Scheduling Worksheet'!$H$1:$H$65536,0)),VLOOKUP($D69,'[1]Scheduling Worksheet'!$H$1:$X$65536,16,FALSE),"")</f>
        <v>9:30-EM</v>
      </c>
      <c r="L69" s="67" t="str">
        <f>IF(ISNUMBER(MATCH($D69,'[1]Scheduling Worksheet'!$I$1:$I$65536,0)),VLOOKUP($D69,'[1]Scheduling Worksheet'!$I$1:$X$65536,15,FALSE),"")</f>
        <v/>
      </c>
      <c r="M69" s="67" t="str">
        <f>IF(ISNUMBER(MATCH($D69,'[1]Scheduling Worksheet'!$J$1:$J$65536,0)),VLOOKUP($D69,'[1]Scheduling Worksheet'!$J$1:$X$65536,14,FALSE),"")</f>
        <v>9:30-EM</v>
      </c>
      <c r="N69" s="69" t="str">
        <f>IF(ISNUMBER(MATCH($D69,'[1]Scheduling Worksheet'!$K$1:$K$65536,0)),VLOOKUP($D69,'[1]Scheduling Worksheet'!$K$1:$X$65536,13,FALSE),"")</f>
        <v/>
      </c>
      <c r="O69" s="36"/>
      <c r="P69"/>
      <c r="Q69"/>
      <c r="R69" s="52" t="str">
        <f t="shared" si="18"/>
        <v>210-589-8857</v>
      </c>
      <c r="S69" s="54" t="str">
        <f t="shared" si="19"/>
        <v>9:30,</v>
      </c>
      <c r="T69" s="53" t="str">
        <f t="shared" si="20"/>
        <v>Rodriguez, Rubin*</v>
      </c>
      <c r="U69" s="67" t="str">
        <f>IF(ISNUMBER(MATCH($D69,'[1]Scheduling Worksheet'!L$1:L$65536,0)),VLOOKUP($D69,'[1]Scheduling Worksheet'!$L$1:$X$65536,13,FALSE),"")</f>
        <v>9:30-EM</v>
      </c>
      <c r="V69" s="67" t="str">
        <f>IF(ISNUMBER(MATCH($D69,'[1]Scheduling Worksheet'!$M$1:$M$65536,0)),VLOOKUP($D69,'[1]Scheduling Worksheet'!$M$1:$X$65536,12,FALSE),"")</f>
        <v/>
      </c>
      <c r="W69" s="67" t="str">
        <f>IF(ISNUMBER(MATCH($D69,'[1]Scheduling Worksheet'!$N$1:$N$65536,0)),VLOOKUP($D69,'[1]Scheduling Worksheet'!$N$1:$X$65536,11,FALSE),"")</f>
        <v>9:30-EM</v>
      </c>
      <c r="X69" s="67" t="str">
        <f>IF(ISNUMBER(MATCH($D69,'[1]Scheduling Worksheet'!$O$1:$O$65536,0)),VLOOKUP($D69,'[1]Scheduling Worksheet'!$O$1:$X$65536,10,FALSE),"")</f>
        <v/>
      </c>
      <c r="Y69" s="66" t="str">
        <f>IF(ISNUMBER(MATCH($D69,'[1]Scheduling Worksheet'!$P$1:$P$65536,0)),VLOOKUP($D69,'[1]Scheduling Worksheet'!$P$1:$X$65536,9,FALSE),"")</f>
        <v/>
      </c>
      <c r="Z69" s="67" t="str">
        <f>IF(ISNUMBER(MATCH($D69,'[1]Scheduling Worksheet'!$Q$1:$Q$65536,0)),VLOOKUP($D69,'[1]Scheduling Worksheet'!$Q$1:$X$65536,8,FALSE),"")</f>
        <v>9:30-EM</v>
      </c>
      <c r="AA69" s="67" t="str">
        <f>IF(ISNUMBER(MATCH($D69,'[1]Scheduling Worksheet'!$R$1:$R$65536,0)),VLOOKUP($D69,'[1]Scheduling Worksheet'!$R$1:$X$65536,7,FALSE),"")</f>
        <v/>
      </c>
      <c r="AB69" s="68" t="str">
        <f>IF(ISNUMBER(MATCH($D69,'[1]Scheduling Worksheet'!$S$1:$S$65536,0)),VLOOKUP($D69,'[1]Scheduling Worksheet'!$S$1:$X$65536,6,FALSE),"")</f>
        <v/>
      </c>
      <c r="AC69" s="90" t="str">
        <f>IF(ISNUMBER(MATCH($D69,'[1]Scheduling Worksheet'!$T$1:$T$65536,0)),VLOOKUP($D69,'[1]Scheduling Worksheet'!$T$1:$X$65536,5,FALSE),"")</f>
        <v/>
      </c>
      <c r="AD69" s="31"/>
      <c r="AE69" s="6">
        <f t="shared" si="21"/>
        <v>7</v>
      </c>
      <c r="AF69" s="6">
        <f t="shared" si="22"/>
        <v>7</v>
      </c>
      <c r="AG69" s="35">
        <f t="shared" si="23"/>
        <v>0</v>
      </c>
      <c r="AH69" s="25">
        <f>VLOOKUP($D69,[2]EM!$D$1:$O$65540,5,FALSE)</f>
        <v>0</v>
      </c>
      <c r="AI69" s="25">
        <f>_xlfn.XLOOKUP(D69,[2]EM!$D:$D,[2]EM!$AK:$AK,"")</f>
        <v>0</v>
      </c>
      <c r="AJ69" s="25">
        <f>_xlfn.XLOOKUP(D69,[2]EM!$D:$D,[2]EM!$AN:$AN,"")</f>
        <v>0</v>
      </c>
      <c r="AK69" s="4" t="str">
        <f>VLOOKUP($D69,[2]EM!$D$1:$O$65540,12,FALSE)</f>
        <v>aalr0422@gmail.com</v>
      </c>
      <c r="AL69" s="3" t="s">
        <v>182</v>
      </c>
      <c r="AM69" s="3">
        <f>_xlfn.XLOOKUP(D69,'[2]EIM check'!$A:$A,'[2]EIM check'!$C:$C,"no info")</f>
        <v>0</v>
      </c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DU69" s="10"/>
    </row>
    <row r="70" spans="1:126" s="11" customFormat="1" ht="20.25" customHeight="1" x14ac:dyDescent="0.2">
      <c r="A70" s="41">
        <f>_xlfn.XLOOKUP(D70,[2]EM!$D:$D,[2]EM!$H:$H,"")</f>
        <v>0</v>
      </c>
      <c r="B70" s="89" t="str">
        <f>VLOOKUP($D70,[2]EM!$D$1:$P$65540,13,FALSE)</f>
        <v>614-563-5868</v>
      </c>
      <c r="C70" s="54" t="str">
        <f>_xlfn.XLOOKUP(D70&amp;"*",[2]EM!$D:$D,[2]EM!$E:$E,"",2)</f>
        <v>9:30, 7:30,</v>
      </c>
      <c r="D70" s="60" t="s">
        <v>163</v>
      </c>
      <c r="E70" s="65" t="str">
        <f>IF(ISNUMBER(MATCH($D70,'[1]Scheduling Worksheet'!$B$1:$B$65536,0)),VLOOKUP($D70,'[1]Scheduling Worksheet'!$B$1:$W$65536,22,FALSE),"")</f>
        <v/>
      </c>
      <c r="F70" s="67" t="str">
        <f>IF(ISNUMBER(MATCH($D70,'[1]Scheduling Worksheet'!$C$1:$C$65536,0)),VLOOKUP($D70,'[1]Scheduling Worksheet'!$C$1:$X$65536,21,FALSE),"")</f>
        <v/>
      </c>
      <c r="G70" s="67" t="str">
        <f>IF(ISNUMBER(MATCH($D70,'[1]Scheduling Worksheet'!$D$1:$D$65536,0)),VLOOKUP($D70,'[1]Scheduling Worksheet'!$D$1:$X$65536,20,FALSE),"")</f>
        <v/>
      </c>
      <c r="H70" s="67" t="str">
        <f>IF(ISNUMBER(MATCH($D70,'[1]Scheduling Worksheet'!$E$1:$E$65536,0)),VLOOKUP($D70,'[1]Scheduling Worksheet'!$E$1:$X$65536,19,FALSE),"")</f>
        <v>9:30-EM</v>
      </c>
      <c r="I70" s="67" t="str">
        <f>IF(ISNUMBER(MATCH($D70,'[1]Scheduling Worksheet'!$F$1:$F$65536,0)),VLOOKUP($D70,'[1]Scheduling Worksheet'!$F$1:$X$65536,19,FALSE),"")</f>
        <v/>
      </c>
      <c r="J70" s="67" t="str">
        <f>IF(ISNUMBER(MATCH($D70,'[1]Scheduling Worksheet'!$G$1:$G$65536,0)),VLOOKUP($D70,'[1]Scheduling Worksheet'!$G$1:$X$65536,17,FALSE),"")</f>
        <v/>
      </c>
      <c r="K70" s="67" t="str">
        <f>IF(ISNUMBER(MATCH($D70,'[1]Scheduling Worksheet'!$H$1:$H$65536,0)),VLOOKUP($D70,'[1]Scheduling Worksheet'!$H$1:$X$65536,16,FALSE),"")</f>
        <v>9:30-EM</v>
      </c>
      <c r="L70" s="67" t="str">
        <f>IF(ISNUMBER(MATCH($D70,'[1]Scheduling Worksheet'!$I$1:$I$65536,0)),VLOOKUP($D70,'[1]Scheduling Worksheet'!$I$1:$X$65536,15,FALSE),"")</f>
        <v/>
      </c>
      <c r="M70" s="67" t="str">
        <f>IF(ISNUMBER(MATCH($D70,'[1]Scheduling Worksheet'!$J$1:$J$65536,0)),VLOOKUP($D70,'[1]Scheduling Worksheet'!$J$1:$X$65536,14,FALSE),"")</f>
        <v/>
      </c>
      <c r="N70" s="69" t="str">
        <f>IF(ISNUMBER(MATCH($D70,'[1]Scheduling Worksheet'!$K$1:$K$65536,0)),VLOOKUP($D70,'[1]Scheduling Worksheet'!$K$1:$X$65536,13,FALSE),"")</f>
        <v>9:30-EM</v>
      </c>
      <c r="O70" s="36"/>
      <c r="P70"/>
      <c r="Q70"/>
      <c r="R70" s="52" t="str">
        <f t="shared" si="18"/>
        <v>614-563-5868</v>
      </c>
      <c r="S70" s="54" t="str">
        <f t="shared" si="19"/>
        <v>9:30, 7:30,</v>
      </c>
      <c r="T70" s="53" t="str">
        <f t="shared" si="20"/>
        <v>Mays, Aidan*</v>
      </c>
      <c r="U70" s="67" t="str">
        <f>IF(ISNUMBER(MATCH($D70,'[1]Scheduling Worksheet'!L$1:L$65536,0)),VLOOKUP($D70,'[1]Scheduling Worksheet'!$L$1:$X$65536,13,FALSE),"")</f>
        <v/>
      </c>
      <c r="V70" s="67" t="str">
        <f>IF(ISNUMBER(MATCH($D70,'[1]Scheduling Worksheet'!$M$1:$M$65536,0)),VLOOKUP($D70,'[1]Scheduling Worksheet'!$M$1:$X$65536,12,FALSE),"")</f>
        <v>7:30-EM</v>
      </c>
      <c r="W70" s="67" t="str">
        <f>IF(ISNUMBER(MATCH($D70,'[1]Scheduling Worksheet'!$N$1:$N$65536,0)),VLOOKUP($D70,'[1]Scheduling Worksheet'!$N$1:$X$65536,11,FALSE),"")</f>
        <v/>
      </c>
      <c r="X70" s="67" t="str">
        <f>IF(ISNUMBER(MATCH($D70,'[1]Scheduling Worksheet'!$O$1:$O$65536,0)),VLOOKUP($D70,'[1]Scheduling Worksheet'!$O$1:$X$65536,10,FALSE),"")</f>
        <v>9:30-EM</v>
      </c>
      <c r="Y70" s="67" t="str">
        <f>IF(ISNUMBER(MATCH($D70,'[1]Scheduling Worksheet'!$P$1:$P$65536,0)),VLOOKUP($D70,'[1]Scheduling Worksheet'!$P$1:$X$65536,9,FALSE),"")</f>
        <v/>
      </c>
      <c r="Z70" s="67" t="str">
        <f>IF(ISNUMBER(MATCH($D70,'[1]Scheduling Worksheet'!$Q$1:$Q$65536,0)),VLOOKUP($D70,'[1]Scheduling Worksheet'!$Q$1:$X$65536,8,FALSE),"")</f>
        <v/>
      </c>
      <c r="AA70" s="67" t="str">
        <f>IF(ISNUMBER(MATCH($D70,'[1]Scheduling Worksheet'!$R$1:$R$65536,0)),VLOOKUP($D70,'[1]Scheduling Worksheet'!$R$1:$X$65536,7,FALSE),"")</f>
        <v>7:30-EM</v>
      </c>
      <c r="AB70" s="68" t="str">
        <f>IF(ISNUMBER(MATCH($D70,'[1]Scheduling Worksheet'!$S$1:$S$65536,0)),VLOOKUP($D70,'[1]Scheduling Worksheet'!$S$1:$X$65536,6,FALSE),"")</f>
        <v/>
      </c>
      <c r="AC70" s="68" t="str">
        <f>IF(ISNUMBER(MATCH($D70,'[1]Scheduling Worksheet'!$T$1:$T$65536,0)),VLOOKUP($D70,'[1]Scheduling Worksheet'!$T$1:$X$65536,5,FALSE),"")</f>
        <v>9:30-EM</v>
      </c>
      <c r="AD70" s="31"/>
      <c r="AE70" s="6">
        <f t="shared" si="21"/>
        <v>7</v>
      </c>
      <c r="AF70" s="6">
        <f t="shared" si="22"/>
        <v>7</v>
      </c>
      <c r="AG70" s="35">
        <f t="shared" si="23"/>
        <v>0</v>
      </c>
      <c r="AH70" s="25">
        <f>VLOOKUP($D70,[2]EM!$D$1:$O$65540,5,FALSE)</f>
        <v>0</v>
      </c>
      <c r="AI70" s="25">
        <f>_xlfn.XLOOKUP(D70,[2]EM!$D:$D,[2]EM!$AK:$AK,"")</f>
        <v>0</v>
      </c>
      <c r="AJ70" s="25">
        <f>_xlfn.XLOOKUP(D70,[2]EM!$D:$D,[2]EM!$AN:$AN,"")</f>
        <v>0</v>
      </c>
      <c r="AK70" s="4" t="str">
        <f>VLOOKUP($D70,[2]EM!$D$1:$O$65540,12,FALSE)</f>
        <v>aidanimays@gmail.com</v>
      </c>
      <c r="AL70" s="3" t="s">
        <v>184</v>
      </c>
      <c r="AM70" s="3" t="str">
        <f>_xlfn.XLOOKUP(D70,'[2]EIM check'!$A:$A,'[2]EIM check'!$C:$C,"no info")</f>
        <v>Expected 2025/06/28</v>
      </c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DU70" s="10"/>
    </row>
    <row r="71" spans="1:126" s="5" customFormat="1" ht="20.25" customHeight="1" x14ac:dyDescent="0.2">
      <c r="A71" s="41">
        <f>_xlfn.XLOOKUP(D71,[2]EM!$D:$D,[2]EM!$H:$H,"")</f>
        <v>0</v>
      </c>
      <c r="B71" s="89" t="str">
        <f>VLOOKUP($D71,[2]EM!$D$1:$P$65540,13,FALSE)</f>
        <v>737-262-0997</v>
      </c>
      <c r="C71" s="54" t="str">
        <f>_xlfn.XLOOKUP(D71&amp;"*",[2]EM!$D:$D,[2]EM!$E:$E,"",2)</f>
        <v>9:30, 11:15, any</v>
      </c>
      <c r="D71" s="60" t="s">
        <v>148</v>
      </c>
      <c r="E71" s="65" t="str">
        <f>IF(ISNUMBER(MATCH($D71,'[1]Scheduling Worksheet'!$B$1:$B$65536,0)),VLOOKUP($D71,'[1]Scheduling Worksheet'!$B$1:$W$65536,22,FALSE),"")</f>
        <v/>
      </c>
      <c r="F71" s="67" t="str">
        <f>IF(ISNUMBER(MATCH($D71,'[1]Scheduling Worksheet'!$C$1:$C$65536,0)),VLOOKUP($D71,'[1]Scheduling Worksheet'!$C$1:$X$65536,21,FALSE),"")</f>
        <v/>
      </c>
      <c r="G71" s="67" t="str">
        <f>IF(ISNUMBER(MATCH($D71,'[1]Scheduling Worksheet'!$D$1:$D$65536,0)),VLOOKUP($D71,'[1]Scheduling Worksheet'!$D$1:$X$65536,20,FALSE),"")</f>
        <v>9:30-EM</v>
      </c>
      <c r="H71" s="67" t="str">
        <f>IF(ISNUMBER(MATCH($D71,'[1]Scheduling Worksheet'!$E$1:$E$65536,0)),VLOOKUP($D71,'[1]Scheduling Worksheet'!$E$1:$X$65536,19,FALSE),"")</f>
        <v/>
      </c>
      <c r="I71" s="67" t="str">
        <f>IF(ISNUMBER(MATCH($D71,'[1]Scheduling Worksheet'!$F$1:$F$65536,0)),VLOOKUP($D71,'[1]Scheduling Worksheet'!$F$1:$X$65536,19,FALSE),"")</f>
        <v>9:30-EM</v>
      </c>
      <c r="J71" s="66" t="str">
        <f>IF(ISNUMBER(MATCH($D71,'[1]Scheduling Worksheet'!$G$1:$G$65536,0)),VLOOKUP($D71,'[1]Scheduling Worksheet'!$G$1:$X$65536,17,FALSE),"")</f>
        <v/>
      </c>
      <c r="K71" s="66" t="str">
        <f>IF(ISNUMBER(MATCH($D71,'[1]Scheduling Worksheet'!$H$1:$H$65536,0)),VLOOKUP($D71,'[1]Scheduling Worksheet'!$H$1:$X$65536,16,FALSE),"")</f>
        <v/>
      </c>
      <c r="L71" s="66" t="str">
        <f>IF(ISNUMBER(MATCH($D71,'[1]Scheduling Worksheet'!$I$1:$I$65536,0)),VLOOKUP($D71,'[1]Scheduling Worksheet'!$I$1:$X$65536,15,FALSE),"")</f>
        <v/>
      </c>
      <c r="M71" s="67" t="str">
        <f>IF(ISNUMBER(MATCH($D71,'[1]Scheduling Worksheet'!$J$1:$J$65536,0)),VLOOKUP($D71,'[1]Scheduling Worksheet'!$J$1:$X$65536,14,FALSE),"")</f>
        <v/>
      </c>
      <c r="N71" s="68" t="str">
        <f>IF(ISNUMBER(MATCH($D71,'[1]Scheduling Worksheet'!$K$1:$K$65536,0)),VLOOKUP($D71,'[1]Scheduling Worksheet'!$K$1:$X$65536,13,FALSE),"")</f>
        <v>9:30-EM</v>
      </c>
      <c r="O71" s="36"/>
      <c r="P71"/>
      <c r="Q71"/>
      <c r="R71" s="52" t="str">
        <f t="shared" si="18"/>
        <v>737-262-0997</v>
      </c>
      <c r="S71" s="54" t="str">
        <f t="shared" si="19"/>
        <v>9:30, 11:15, any</v>
      </c>
      <c r="T71" s="53" t="str">
        <f t="shared" si="20"/>
        <v>Johns, Mariana*</v>
      </c>
      <c r="U71" s="67" t="str">
        <f>IF(ISNUMBER(MATCH($D71,'[1]Scheduling Worksheet'!L$1:L$65536,0)),VLOOKUP($D71,'[1]Scheduling Worksheet'!$L$1:$X$65536,13,FALSE),"")</f>
        <v/>
      </c>
      <c r="V71" s="67" t="str">
        <f>IF(ISNUMBER(MATCH($D71,'[1]Scheduling Worksheet'!$M$1:$M$65536,0)),VLOOKUP($D71,'[1]Scheduling Worksheet'!$M$1:$X$65536,12,FALSE),"")</f>
        <v/>
      </c>
      <c r="W71" s="67" t="str">
        <f>IF(ISNUMBER(MATCH($D71,'[1]Scheduling Worksheet'!$N$1:$N$65536,0)),VLOOKUP($D71,'[1]Scheduling Worksheet'!$N$1:$X$65536,11,FALSE),"")</f>
        <v>9:30-EM</v>
      </c>
      <c r="X71" s="67" t="str">
        <f>IF(ISNUMBER(MATCH($D71,'[1]Scheduling Worksheet'!$O$1:$O$65536,0)),VLOOKUP($D71,'[1]Scheduling Worksheet'!$O$1:$X$65536,10,FALSE),"")</f>
        <v/>
      </c>
      <c r="Y71" s="67" t="str">
        <f>IF(ISNUMBER(MATCH($D71,'[1]Scheduling Worksheet'!$P$1:$P$65536,0)),VLOOKUP($D71,'[1]Scheduling Worksheet'!$P$1:$X$65536,9,FALSE),"")</f>
        <v/>
      </c>
      <c r="Z71" s="67" t="str">
        <f>IF(ISNUMBER(MATCH($D71,'[1]Scheduling Worksheet'!$Q$1:$Q$65536,0)),VLOOKUP($D71,'[1]Scheduling Worksheet'!$Q$1:$X$65536,8,FALSE),"")</f>
        <v>9:30-EM</v>
      </c>
      <c r="AA71" s="67" t="str">
        <f>IF(ISNUMBER(MATCH($D71,'[1]Scheduling Worksheet'!$R$1:$R$65536,0)),VLOOKUP($D71,'[1]Scheduling Worksheet'!$R$1:$X$65536,7,FALSE),"")</f>
        <v/>
      </c>
      <c r="AB71" s="68" t="str">
        <f>IF(ISNUMBER(MATCH($D71,'[1]Scheduling Worksheet'!$S$1:$S$65536,0)),VLOOKUP($D71,'[1]Scheduling Worksheet'!$S$1:$X$65536,6,FALSE),"")</f>
        <v>9:30-EM</v>
      </c>
      <c r="AC71" s="68" t="str">
        <f>IF(ISNUMBER(MATCH($D71,'[1]Scheduling Worksheet'!$T$1:$T$65536,0)),VLOOKUP($D71,'[1]Scheduling Worksheet'!$T$1:$X$65536,5,FALSE),"")</f>
        <v/>
      </c>
      <c r="AD71" s="30"/>
      <c r="AE71" s="6">
        <f t="shared" si="21"/>
        <v>6</v>
      </c>
      <c r="AF71" s="6">
        <f t="shared" si="22"/>
        <v>6</v>
      </c>
      <c r="AG71" s="35">
        <f t="shared" si="23"/>
        <v>0</v>
      </c>
      <c r="AH71" s="25">
        <f>VLOOKUP($D71,[2]EM!$D$1:$O$65540,5,FALSE)</f>
        <v>0</v>
      </c>
      <c r="AI71" s="25" t="str">
        <f>_xlfn.XLOOKUP(D71,[2]EM!$D:$D,[2]EM!$AK:$AK,"")</f>
        <v>Schedule separate from husband, Kevin</v>
      </c>
      <c r="AJ71" s="25">
        <f>_xlfn.XLOOKUP(D71,[2]EM!$D:$D,[2]EM!$AN:$AN,"")</f>
        <v>0</v>
      </c>
      <c r="AK71" s="4" t="str">
        <f>VLOOKUP($D71,[2]EM!$D$1:$O$65540,12,FALSE)</f>
        <v>maarys@icloud.com</v>
      </c>
      <c r="AL71" s="3" t="s">
        <v>265</v>
      </c>
      <c r="AM71" s="3" t="str">
        <f>_xlfn.XLOOKUP(D71,'[2]EIM check'!$A:$A,'[2]EIM check'!$C:$C,"no info")</f>
        <v>no info</v>
      </c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V71" s="3"/>
    </row>
    <row r="72" spans="1:126" s="11" customFormat="1" ht="20.25" customHeight="1" x14ac:dyDescent="0.2">
      <c r="A72" s="41">
        <f>_xlfn.XLOOKUP(D72,[2]EM!$D:$D,[2]EM!$H:$H,"")</f>
        <v>0</v>
      </c>
      <c r="B72" s="89" t="str">
        <f>VLOOKUP($D72,[2]EM!$D$1:$P$65540,13,FALSE)</f>
        <v>787-504-6552</v>
      </c>
      <c r="C72" s="54" t="str">
        <f>_xlfn.XLOOKUP(D72&amp;"*",[2]EM!$D:$D,[2]EM!$E:$E,"",2)</f>
        <v>9:30,</v>
      </c>
      <c r="D72" s="60" t="s">
        <v>157</v>
      </c>
      <c r="E72" s="65" t="str">
        <f>IF(ISNUMBER(MATCH($D72,'[1]Scheduling Worksheet'!$B$1:$B$65536,0)),VLOOKUP($D72,'[1]Scheduling Worksheet'!$B$1:$W$65536,22,FALSE),"")</f>
        <v/>
      </c>
      <c r="F72" s="67" t="str">
        <f>IF(ISNUMBER(MATCH($D72,'[1]Scheduling Worksheet'!$C$1:$C$65536,0)),VLOOKUP($D72,'[1]Scheduling Worksheet'!$C$1:$X$65536,21,FALSE),"")</f>
        <v/>
      </c>
      <c r="G72" s="67" t="str">
        <f>IF(ISNUMBER(MATCH($D72,'[1]Scheduling Worksheet'!$D$1:$D$65536,0)),VLOOKUP($D72,'[1]Scheduling Worksheet'!$D$1:$X$65536,20,FALSE),"")</f>
        <v>9:30-EM</v>
      </c>
      <c r="H72" s="67" t="str">
        <f>IF(ISNUMBER(MATCH($D72,'[1]Scheduling Worksheet'!$E$1:$E$65536,0)),VLOOKUP($D72,'[1]Scheduling Worksheet'!$E$1:$X$65536,19,FALSE),"")</f>
        <v/>
      </c>
      <c r="I72" s="67" t="str">
        <f>IF(ISNUMBER(MATCH($D72,'[1]Scheduling Worksheet'!$F$1:$F$65536,0)),VLOOKUP($D72,'[1]Scheduling Worksheet'!$F$1:$X$65536,19,FALSE),"")</f>
        <v/>
      </c>
      <c r="J72" s="67" t="str">
        <f>IF(ISNUMBER(MATCH($D72,'[1]Scheduling Worksheet'!$G$1:$G$65536,0)),VLOOKUP($D72,'[1]Scheduling Worksheet'!$G$1:$X$65536,17,FALSE),"")</f>
        <v>9:30-EM</v>
      </c>
      <c r="K72" s="67" t="str">
        <f>IF(ISNUMBER(MATCH($D72,'[1]Scheduling Worksheet'!$H$1:$H$65536,0)),VLOOKUP($D72,'[1]Scheduling Worksheet'!$H$1:$X$65536,16,FALSE),"")</f>
        <v/>
      </c>
      <c r="L72" s="67" t="str">
        <f>IF(ISNUMBER(MATCH($D72,'[1]Scheduling Worksheet'!$I$1:$I$65536,0)),VLOOKUP($D72,'[1]Scheduling Worksheet'!$I$1:$X$65536,15,FALSE),"")</f>
        <v>9:30-EM</v>
      </c>
      <c r="M72" s="67" t="str">
        <f>IF(ISNUMBER(MATCH($D72,'[1]Scheduling Worksheet'!$J$1:$J$65536,0)),VLOOKUP($D72,'[1]Scheduling Worksheet'!$J$1:$X$65536,14,FALSE),"")</f>
        <v/>
      </c>
      <c r="N72" s="69" t="str">
        <f>IF(ISNUMBER(MATCH($D72,'[1]Scheduling Worksheet'!$K$1:$K$65536,0)),VLOOKUP($D72,'[1]Scheduling Worksheet'!$K$1:$X$65536,13,FALSE),"")</f>
        <v>9:30-EM</v>
      </c>
      <c r="O72" s="36"/>
      <c r="P72"/>
      <c r="Q72"/>
      <c r="R72" s="52" t="str">
        <f t="shared" si="18"/>
        <v>787-504-6552</v>
      </c>
      <c r="S72" s="54" t="str">
        <f t="shared" si="19"/>
        <v>9:30,</v>
      </c>
      <c r="T72" s="53" t="str">
        <f t="shared" si="20"/>
        <v>Oyola, Sheila*</v>
      </c>
      <c r="U72" s="66" t="str">
        <f>IF(ISNUMBER(MATCH($D72,'[1]Scheduling Worksheet'!L$1:L$65536,0)),VLOOKUP($D72,'[1]Scheduling Worksheet'!$L$1:$X$65536,13,FALSE),"")</f>
        <v/>
      </c>
      <c r="V72" s="67" t="str">
        <f>IF(ISNUMBER(MATCH($D72,'[1]Scheduling Worksheet'!$M$1:$M$65536,0)),VLOOKUP($D72,'[1]Scheduling Worksheet'!$M$1:$X$65536,12,FALSE),"")</f>
        <v>9:30-EM</v>
      </c>
      <c r="W72" s="67" t="str">
        <f>IF(ISNUMBER(MATCH($D72,'[1]Scheduling Worksheet'!$N$1:$N$65536,0)),VLOOKUP($D72,'[1]Scheduling Worksheet'!$N$1:$X$65536,11,FALSE),"")</f>
        <v/>
      </c>
      <c r="X72" s="67" t="str">
        <f>IF(ISNUMBER(MATCH($D72,'[1]Scheduling Worksheet'!$O$1:$O$65536,0)),VLOOKUP($D72,'[1]Scheduling Worksheet'!$O$1:$X$65536,10,FALSE),"")</f>
        <v>9:30-EM</v>
      </c>
      <c r="Y72" s="67" t="str">
        <f>IF(ISNUMBER(MATCH($D72,'[1]Scheduling Worksheet'!$P$1:$P$65536,0)),VLOOKUP($D72,'[1]Scheduling Worksheet'!$P$1:$X$65536,9,FALSE),"")</f>
        <v/>
      </c>
      <c r="Z72" s="67" t="str">
        <f>IF(ISNUMBER(MATCH($D72,'[1]Scheduling Worksheet'!$Q$1:$Q$65536,0)),VLOOKUP($D72,'[1]Scheduling Worksheet'!$Q$1:$X$65536,8,FALSE),"")</f>
        <v/>
      </c>
      <c r="AA72" s="67" t="str">
        <f>IF(ISNUMBER(MATCH($D72,'[1]Scheduling Worksheet'!$R$1:$R$65536,0)),VLOOKUP($D72,'[1]Scheduling Worksheet'!$R$1:$X$65536,7,FALSE),"")</f>
        <v>9:30-EM</v>
      </c>
      <c r="AB72" s="68" t="str">
        <f>IF(ISNUMBER(MATCH($D72,'[1]Scheduling Worksheet'!$S$1:$S$65536,0)),VLOOKUP($D72,'[1]Scheduling Worksheet'!$S$1:$X$65536,6,FALSE),"")</f>
        <v/>
      </c>
      <c r="AC72" s="68" t="str">
        <f>IF(ISNUMBER(MATCH($D72,'[1]Scheduling Worksheet'!$T$1:$T$65536,0)),VLOOKUP($D72,'[1]Scheduling Worksheet'!$T$1:$X$65536,5,FALSE),"")</f>
        <v/>
      </c>
      <c r="AD72" s="31"/>
      <c r="AE72" s="6">
        <f t="shared" si="21"/>
        <v>7</v>
      </c>
      <c r="AF72" s="6">
        <f t="shared" si="22"/>
        <v>7</v>
      </c>
      <c r="AG72" s="35">
        <f t="shared" si="23"/>
        <v>0</v>
      </c>
      <c r="AH72" s="25">
        <f>VLOOKUP($D72,[2]EM!$D$1:$O$65540,5,FALSE)</f>
        <v>0</v>
      </c>
      <c r="AI72" s="25">
        <f>_xlfn.XLOOKUP(D72,[2]EM!$D:$D,[2]EM!$AK:$AK,"")</f>
        <v>0</v>
      </c>
      <c r="AJ72" s="25">
        <f>_xlfn.XLOOKUP(D72,[2]EM!$D:$D,[2]EM!$AN:$AN,"")</f>
        <v>0</v>
      </c>
      <c r="AK72" s="4" t="str">
        <f>VLOOKUP($D72,[2]EM!$D$1:$O$65540,12,FALSE)</f>
        <v>s_oyola@yahoo.com</v>
      </c>
      <c r="AL72" s="3" t="s">
        <v>185</v>
      </c>
      <c r="AM72" s="3" t="str">
        <f>_xlfn.XLOOKUP(D72,'[2]EIM check'!$A:$A,'[2]EIM check'!$C:$C,"no info")</f>
        <v>Expected 2025/06/28</v>
      </c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DU72" s="10"/>
      <c r="DV72" s="10"/>
    </row>
    <row r="73" spans="1:126" s="11" customFormat="1" ht="20.25" customHeight="1" x14ac:dyDescent="0.2">
      <c r="A73" s="41">
        <f>_xlfn.XLOOKUP(D73,[2]EM!$D:$D,[2]EM!$H:$H,"")</f>
        <v>0</v>
      </c>
      <c r="B73" s="89" t="str">
        <f>VLOOKUP($D73,[2]EM!$D$1:$P$65540,13,FALSE)</f>
        <v>737-270-3403</v>
      </c>
      <c r="C73" s="54" t="str">
        <f>_xlfn.XLOOKUP(D73&amp;"*",[2]EM!$D:$D,[2]EM!$E:$E,"",2)</f>
        <v>9:30, 11:15, any</v>
      </c>
      <c r="D73" s="60" t="s">
        <v>155</v>
      </c>
      <c r="E73" s="65" t="str">
        <f>IF(ISNUMBER(MATCH($D73,'[1]Scheduling Worksheet'!$B$1:$B$65536,0)),VLOOKUP($D73,'[1]Scheduling Worksheet'!$B$1:$W$65536,22,FALSE),"")</f>
        <v/>
      </c>
      <c r="F73" s="67" t="str">
        <f>IF(ISNUMBER(MATCH($D73,'[1]Scheduling Worksheet'!$C$1:$C$65536,0)),VLOOKUP($D73,'[1]Scheduling Worksheet'!$C$1:$X$65536,21,FALSE),"")</f>
        <v>9:30-EM</v>
      </c>
      <c r="G73" s="67" t="str">
        <f>IF(ISNUMBER(MATCH($D73,'[1]Scheduling Worksheet'!$D$1:$D$65536,0)),VLOOKUP($D73,'[1]Scheduling Worksheet'!$D$1:$X$65536,20,FALSE),"")</f>
        <v/>
      </c>
      <c r="H73" s="67" t="str">
        <f>IF(ISNUMBER(MATCH($D73,'[1]Scheduling Worksheet'!$E$1:$E$65536,0)),VLOOKUP($D73,'[1]Scheduling Worksheet'!$E$1:$X$65536,19,FALSE),"")</f>
        <v>9:30-EM</v>
      </c>
      <c r="I73" s="67" t="str">
        <f>IF(ISNUMBER(MATCH($D73,'[1]Scheduling Worksheet'!$F$1:$F$65536,0)),VLOOKUP($D73,'[1]Scheduling Worksheet'!$F$1:$X$65536,19,FALSE),"")</f>
        <v/>
      </c>
      <c r="J73" s="66" t="str">
        <f>IF(ISNUMBER(MATCH($D73,'[1]Scheduling Worksheet'!$G$1:$G$65536,0)),VLOOKUP($D73,'[1]Scheduling Worksheet'!$G$1:$X$65536,17,FALSE),"")</f>
        <v/>
      </c>
      <c r="K73" s="66" t="str">
        <f>IF(ISNUMBER(MATCH($D73,'[1]Scheduling Worksheet'!$H$1:$H$65536,0)),VLOOKUP($D73,'[1]Scheduling Worksheet'!$H$1:$X$65536,16,FALSE),"")</f>
        <v/>
      </c>
      <c r="L73" s="66" t="str">
        <f>IF(ISNUMBER(MATCH($D73,'[1]Scheduling Worksheet'!$I$1:$I$65536,0)),VLOOKUP($D73,'[1]Scheduling Worksheet'!$I$1:$X$65536,15,FALSE),"")</f>
        <v/>
      </c>
      <c r="M73" s="67" t="str">
        <f>IF(ISNUMBER(MATCH($D73,'[1]Scheduling Worksheet'!$J$1:$J$65536,0)),VLOOKUP($D73,'[1]Scheduling Worksheet'!$J$1:$X$65536,14,FALSE),"")</f>
        <v>9:30-EM</v>
      </c>
      <c r="N73" s="69" t="str">
        <f>IF(ISNUMBER(MATCH($D73,'[1]Scheduling Worksheet'!$K$1:$K$65536,0)),VLOOKUP($D73,'[1]Scheduling Worksheet'!$K$1:$X$65536,13,FALSE),"")</f>
        <v/>
      </c>
      <c r="O73" s="36"/>
      <c r="P73"/>
      <c r="Q73"/>
      <c r="R73" s="52" t="str">
        <f t="shared" si="18"/>
        <v>737-270-3403</v>
      </c>
      <c r="S73" s="54" t="str">
        <f t="shared" si="19"/>
        <v>9:30, 11:15, any</v>
      </c>
      <c r="T73" s="53" t="str">
        <f t="shared" si="20"/>
        <v>Johns, Kevin*</v>
      </c>
      <c r="U73" s="67" t="str">
        <f>IF(ISNUMBER(MATCH($D73,'[1]Scheduling Worksheet'!L$1:L$65536,0)),VLOOKUP($D73,'[1]Scheduling Worksheet'!$L$1:$X$65536,13,FALSE),"")</f>
        <v/>
      </c>
      <c r="V73" s="67" t="str">
        <f>IF(ISNUMBER(MATCH($D73,'[1]Scheduling Worksheet'!$M$1:$M$65536,0)),VLOOKUP($D73,'[1]Scheduling Worksheet'!$M$1:$X$65536,12,FALSE),"")</f>
        <v>9:30-EM</v>
      </c>
      <c r="W73" s="67" t="str">
        <f>IF(ISNUMBER(MATCH($D73,'[1]Scheduling Worksheet'!$N$1:$N$65536,0)),VLOOKUP($D73,'[1]Scheduling Worksheet'!$N$1:$X$65536,11,FALSE),"")</f>
        <v/>
      </c>
      <c r="X73" s="67" t="str">
        <f>IF(ISNUMBER(MATCH($D73,'[1]Scheduling Worksheet'!$O$1:$O$65536,0)),VLOOKUP($D73,'[1]Scheduling Worksheet'!$O$1:$X$65536,10,FALSE),"")</f>
        <v/>
      </c>
      <c r="Y73" s="67" t="str">
        <f>IF(ISNUMBER(MATCH($D73,'[1]Scheduling Worksheet'!$P$1:$P$65536,0)),VLOOKUP($D73,'[1]Scheduling Worksheet'!$P$1:$X$65536,9,FALSE),"")</f>
        <v>9:30-EM</v>
      </c>
      <c r="Z73" s="67" t="str">
        <f>IF(ISNUMBER(MATCH($D73,'[1]Scheduling Worksheet'!$Q$1:$Q$65536,0)),VLOOKUP($D73,'[1]Scheduling Worksheet'!$Q$1:$X$65536,8,FALSE),"")</f>
        <v/>
      </c>
      <c r="AA73" s="67" t="str">
        <f>IF(ISNUMBER(MATCH($D73,'[1]Scheduling Worksheet'!$R$1:$R$65536,0)),VLOOKUP($D73,'[1]Scheduling Worksheet'!$R$1:$X$65536,7,FALSE),"")</f>
        <v>9:30-EM</v>
      </c>
      <c r="AB73" s="68" t="str">
        <f>IF(ISNUMBER(MATCH($D73,'[1]Scheduling Worksheet'!$S$1:$S$65536,0)),VLOOKUP($D73,'[1]Scheduling Worksheet'!$S$1:$X$65536,6,FALSE),"")</f>
        <v/>
      </c>
      <c r="AC73" s="68" t="str">
        <f>IF(ISNUMBER(MATCH($D73,'[1]Scheduling Worksheet'!$T$1:$T$65536,0)),VLOOKUP($D73,'[1]Scheduling Worksheet'!$T$1:$X$65536,5,FALSE),"")</f>
        <v>9:30-EM</v>
      </c>
      <c r="AD73" s="31"/>
      <c r="AE73" s="6">
        <f t="shared" si="21"/>
        <v>7</v>
      </c>
      <c r="AF73" s="6">
        <f t="shared" si="22"/>
        <v>7</v>
      </c>
      <c r="AG73" s="35">
        <f t="shared" si="23"/>
        <v>0</v>
      </c>
      <c r="AH73" s="25">
        <f>VLOOKUP($D73,[2]EM!$D$1:$O$65540,5,FALSE)</f>
        <v>0</v>
      </c>
      <c r="AI73" s="25" t="str">
        <f>_xlfn.XLOOKUP(D73,[2]EM!$D:$D,[2]EM!$AK:$AK,"")</f>
        <v>Schedule separate from wife, Mariana</v>
      </c>
      <c r="AJ73" s="25">
        <f>_xlfn.XLOOKUP(D73,[2]EM!$D:$D,[2]EM!$AN:$AN,"")</f>
        <v>0</v>
      </c>
      <c r="AK73" s="4" t="str">
        <f>VLOOKUP($D73,[2]EM!$D$1:$O$65540,12,FALSE)</f>
        <v>kevinpjohns@gmail.com</v>
      </c>
      <c r="AL73" s="3" t="s">
        <v>264</v>
      </c>
      <c r="AM73" s="3" t="str">
        <f>_xlfn.XLOOKUP(D73,'[2]EIM check'!$A:$A,'[2]EIM check'!$C:$C,"no info")</f>
        <v>no info</v>
      </c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DU73" s="10"/>
      <c r="DV73" s="10"/>
    </row>
    <row r="74" spans="1:126" s="11" customFormat="1" ht="20.25" customHeight="1" x14ac:dyDescent="0.2">
      <c r="A74" s="41">
        <f>_xlfn.XLOOKUP(D74,[2]EM!$D:$D,[2]EM!$H:$H,"")</f>
        <v>0</v>
      </c>
      <c r="B74" s="89" t="str">
        <f>VLOOKUP($D74,[2]EM!$D$1:$P$65540,13,FALSE)</f>
        <v>330-241-9117</v>
      </c>
      <c r="C74" s="54" t="str">
        <f>_xlfn.XLOOKUP(D74&amp;"*",[2]EM!$D:$D,[2]EM!$E:$E,"",2)</f>
        <v>9:30, 11:15,</v>
      </c>
      <c r="D74" s="60" t="s">
        <v>162</v>
      </c>
      <c r="E74" s="65" t="str">
        <f>IF(ISNUMBER(MATCH($D74,'[1]Scheduling Worksheet'!$B$1:$B$65536,0)),VLOOKUP($D74,'[1]Scheduling Worksheet'!$B$1:$W$65536,22,FALSE),"")</f>
        <v/>
      </c>
      <c r="F74" s="67" t="str">
        <f>IF(ISNUMBER(MATCH($D74,'[1]Scheduling Worksheet'!$C$1:$C$65536,0)),VLOOKUP($D74,'[1]Scheduling Worksheet'!$C$1:$X$65536,21,FALSE),"")</f>
        <v>9:30-EM</v>
      </c>
      <c r="G74" s="66" t="str">
        <f>IF(ISNUMBER(MATCH($D74,'[1]Scheduling Worksheet'!$D$1:$D$65536,0)),VLOOKUP($D74,'[1]Scheduling Worksheet'!$D$1:$X$65536,20,FALSE),"")</f>
        <v/>
      </c>
      <c r="H74" s="67" t="str">
        <f>IF(ISNUMBER(MATCH($D74,'[1]Scheduling Worksheet'!$E$1:$E$65536,0)),VLOOKUP($D74,'[1]Scheduling Worksheet'!$E$1:$X$65536,19,FALSE),"")</f>
        <v>11:15-EM</v>
      </c>
      <c r="I74" s="67" t="str">
        <f>IF(ISNUMBER(MATCH($D74,'[1]Scheduling Worksheet'!$F$1:$F$65536,0)),VLOOKUP($D74,'[1]Scheduling Worksheet'!$F$1:$X$65536,19,FALSE),"")</f>
        <v/>
      </c>
      <c r="J74" s="66" t="str">
        <f>IF(ISNUMBER(MATCH($D74,'[1]Scheduling Worksheet'!$G$1:$G$65536,0)),VLOOKUP($D74,'[1]Scheduling Worksheet'!$G$1:$X$65536,17,FALSE),"")</f>
        <v/>
      </c>
      <c r="K74" s="67" t="str">
        <f>IF(ISNUMBER(MATCH($D74,'[1]Scheduling Worksheet'!$H$1:$H$65536,0)),VLOOKUP($D74,'[1]Scheduling Worksheet'!$H$1:$X$65536,16,FALSE),"")</f>
        <v/>
      </c>
      <c r="L74" s="67" t="str">
        <f>IF(ISNUMBER(MATCH($D74,'[1]Scheduling Worksheet'!$I$1:$I$65536,0)),VLOOKUP($D74,'[1]Scheduling Worksheet'!$I$1:$X$65536,15,FALSE),"")</f>
        <v>9:30-EM</v>
      </c>
      <c r="M74" s="66" t="str">
        <f>IF(ISNUMBER(MATCH($D74,'[1]Scheduling Worksheet'!$J$1:$J$65536,0)),VLOOKUP($D74,'[1]Scheduling Worksheet'!$J$1:$X$65536,14,FALSE),"")</f>
        <v/>
      </c>
      <c r="N74" s="91" t="str">
        <f>IF(ISNUMBER(MATCH($D74,'[1]Scheduling Worksheet'!$K$1:$K$65536,0)),VLOOKUP($D74,'[1]Scheduling Worksheet'!$K$1:$X$65536,13,FALSE),"")</f>
        <v/>
      </c>
      <c r="O74" s="36"/>
      <c r="P74"/>
      <c r="Q74"/>
      <c r="R74" s="52" t="str">
        <f t="shared" si="18"/>
        <v>330-241-9117</v>
      </c>
      <c r="S74" s="54" t="str">
        <f t="shared" si="19"/>
        <v>9:30, 11:15,</v>
      </c>
      <c r="T74" s="53" t="str">
        <f t="shared" si="20"/>
        <v>Ruddock, Megan*</v>
      </c>
      <c r="U74" s="67" t="str">
        <f>IF(ISNUMBER(MATCH($D74,'[1]Scheduling Worksheet'!L$1:L$65536,0)),VLOOKUP($D74,'[1]Scheduling Worksheet'!$L$1:$X$65536,13,FALSE),"")</f>
        <v>9:30-EM</v>
      </c>
      <c r="V74" s="66" t="str">
        <f>IF(ISNUMBER(MATCH($D74,'[1]Scheduling Worksheet'!$M$1:$M$65536,0)),VLOOKUP($D74,'[1]Scheduling Worksheet'!$M$1:$X$65536,12,FALSE),"")</f>
        <v/>
      </c>
      <c r="W74" s="67" t="str">
        <f>IF(ISNUMBER(MATCH($D74,'[1]Scheduling Worksheet'!$N$1:$N$65536,0)),VLOOKUP($D74,'[1]Scheduling Worksheet'!$N$1:$X$65536,11,FALSE),"")</f>
        <v>11:15-EM</v>
      </c>
      <c r="X74" s="67" t="str">
        <f>IF(ISNUMBER(MATCH($D74,'[1]Scheduling Worksheet'!$O$1:$O$65536,0)),VLOOKUP($D74,'[1]Scheduling Worksheet'!$O$1:$X$65536,10,FALSE),"")</f>
        <v/>
      </c>
      <c r="Y74" s="67" t="str">
        <f>IF(ISNUMBER(MATCH($D74,'[1]Scheduling Worksheet'!$P$1:$P$65536,0)),VLOOKUP($D74,'[1]Scheduling Worksheet'!$P$1:$X$65536,9,FALSE),"")</f>
        <v>9:30-EM</v>
      </c>
      <c r="Z74" s="67" t="str">
        <f>IF(ISNUMBER(MATCH($D74,'[1]Scheduling Worksheet'!$Q$1:$Q$65536,0)),VLOOKUP($D74,'[1]Scheduling Worksheet'!$Q$1:$X$65536,8,FALSE),"")</f>
        <v/>
      </c>
      <c r="AA74" s="67" t="str">
        <f>IF(ISNUMBER(MATCH($D74,'[1]Scheduling Worksheet'!$R$1:$R$65536,0)),VLOOKUP($D74,'[1]Scheduling Worksheet'!$R$1:$X$65536,7,FALSE),"")</f>
        <v/>
      </c>
      <c r="AB74" s="68" t="str">
        <f>IF(ISNUMBER(MATCH($D74,'[1]Scheduling Worksheet'!$S$1:$S$65536,0)),VLOOKUP($D74,'[1]Scheduling Worksheet'!$S$1:$X$65536,6,FALSE),"")</f>
        <v>11:15-EM</v>
      </c>
      <c r="AC74" s="90" t="str">
        <f>IF(ISNUMBER(MATCH($D74,'[1]Scheduling Worksheet'!$T$1:$T$65536,0)),VLOOKUP($D74,'[1]Scheduling Worksheet'!$T$1:$X$65536,5,FALSE),"")</f>
        <v/>
      </c>
      <c r="AD74" s="30"/>
      <c r="AE74" s="6">
        <f t="shared" si="21"/>
        <v>7</v>
      </c>
      <c r="AF74" s="6">
        <f t="shared" si="22"/>
        <v>7</v>
      </c>
      <c r="AG74" s="35">
        <f t="shared" si="23"/>
        <v>0</v>
      </c>
      <c r="AH74" s="25">
        <f>VLOOKUP($D74,[2]EM!$D$1:$O$65540,5,FALSE)</f>
        <v>0</v>
      </c>
      <c r="AI74" s="25">
        <f>_xlfn.XLOOKUP(D74,[2]EM!$D:$D,[2]EM!$AK:$AK,"")</f>
        <v>0</v>
      </c>
      <c r="AJ74" s="25">
        <f>_xlfn.XLOOKUP(D74,[2]EM!$D:$D,[2]EM!$AN:$AN,"")</f>
        <v>0</v>
      </c>
      <c r="AK74" s="4" t="str">
        <f>VLOOKUP($D74,[2]EM!$D$1:$O$65540,12,FALSE)</f>
        <v>mdemagall18@gmail.com</v>
      </c>
      <c r="AL74" s="3" t="s">
        <v>186</v>
      </c>
      <c r="AM74" s="3" t="str">
        <f>_xlfn.XLOOKUP(D74,'[2]EIM check'!$A:$A,'[2]EIM check'!$C:$C,"no info")</f>
        <v>Expected 2025/06/28</v>
      </c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DU74" s="10"/>
    </row>
    <row r="75" spans="1:126" s="11" customFormat="1" ht="20.25" customHeight="1" x14ac:dyDescent="0.2">
      <c r="A75" s="41">
        <f>_xlfn.XLOOKUP(D75,[2]EM!$D:$D,[2]EM!$H:$H,"")</f>
        <v>0</v>
      </c>
      <c r="B75" s="89" t="str">
        <f>VLOOKUP($D75,[2]EM!$D$1:$P$65540,13,FALSE)</f>
        <v>339-223-4968</v>
      </c>
      <c r="C75" s="54" t="str">
        <f>_xlfn.XLOOKUP(D75&amp;"*",[2]EM!$D:$D,[2]EM!$E:$E,"",2)</f>
        <v>9:30,</v>
      </c>
      <c r="D75" s="60" t="s">
        <v>158</v>
      </c>
      <c r="E75" s="65" t="str">
        <f>IF(ISNUMBER(MATCH($D75,'[1]Scheduling Worksheet'!$B$1:$B$65536,0)),VLOOKUP($D75,'[1]Scheduling Worksheet'!$B$1:$W$65536,22,FALSE),"")</f>
        <v/>
      </c>
      <c r="F75" s="67" t="str">
        <f>IF(ISNUMBER(MATCH($D75,'[1]Scheduling Worksheet'!$C$1:$C$65536,0)),VLOOKUP($D75,'[1]Scheduling Worksheet'!$C$1:$X$65536,21,FALSE),"")</f>
        <v/>
      </c>
      <c r="G75" s="67" t="str">
        <f>IF(ISNUMBER(MATCH($D75,'[1]Scheduling Worksheet'!$D$1:$D$65536,0)),VLOOKUP($D75,'[1]Scheduling Worksheet'!$D$1:$X$65536,20,FALSE),"")</f>
        <v>9:30-EM</v>
      </c>
      <c r="H75" s="67" t="str">
        <f>IF(ISNUMBER(MATCH($D75,'[1]Scheduling Worksheet'!$E$1:$E$65536,0)),VLOOKUP($D75,'[1]Scheduling Worksheet'!$E$1:$X$65536,19,FALSE),"")</f>
        <v/>
      </c>
      <c r="I75" s="67" t="str">
        <f>IF(ISNUMBER(MATCH($D75,'[1]Scheduling Worksheet'!$F$1:$F$65536,0)),VLOOKUP($D75,'[1]Scheduling Worksheet'!$F$1:$X$65536,19,FALSE),"")</f>
        <v>9:30-EM</v>
      </c>
      <c r="J75" s="66" t="str">
        <f>IF(ISNUMBER(MATCH($D75,'[1]Scheduling Worksheet'!$G$1:$G$65536,0)),VLOOKUP($D75,'[1]Scheduling Worksheet'!$G$1:$X$65536,17,FALSE),"")</f>
        <v/>
      </c>
      <c r="K75" s="67" t="str">
        <f>IF(ISNUMBER(MATCH($D75,'[1]Scheduling Worksheet'!$H$1:$H$65536,0)),VLOOKUP($D75,'[1]Scheduling Worksheet'!$H$1:$X$65536,16,FALSE),"")</f>
        <v>9:30-EM</v>
      </c>
      <c r="L75" s="67" t="str">
        <f>IF(ISNUMBER(MATCH($D75,'[1]Scheduling Worksheet'!$I$1:$I$65536,0)),VLOOKUP($D75,'[1]Scheduling Worksheet'!$I$1:$X$65536,15,FALSE),"")</f>
        <v/>
      </c>
      <c r="M75" s="67" t="str">
        <f>IF(ISNUMBER(MATCH($D75,'[1]Scheduling Worksheet'!$J$1:$J$65536,0)),VLOOKUP($D75,'[1]Scheduling Worksheet'!$J$1:$X$65536,14,FALSE),"")</f>
        <v>9:30-EM</v>
      </c>
      <c r="N75" s="69" t="str">
        <f>IF(ISNUMBER(MATCH($D75,'[1]Scheduling Worksheet'!$K$1:$K$65536,0)),VLOOKUP($D75,'[1]Scheduling Worksheet'!$K$1:$X$65536,13,FALSE),"")</f>
        <v/>
      </c>
      <c r="O75" s="36"/>
      <c r="P75"/>
      <c r="Q75"/>
      <c r="R75" s="52" t="str">
        <f t="shared" si="18"/>
        <v>339-223-4968</v>
      </c>
      <c r="S75" s="54" t="str">
        <f t="shared" si="19"/>
        <v>9:30,</v>
      </c>
      <c r="T75" s="53" t="str">
        <f t="shared" si="20"/>
        <v>Ryan, Johnny*</v>
      </c>
      <c r="U75" s="67" t="str">
        <f>IF(ISNUMBER(MATCH($D75,'[1]Scheduling Worksheet'!L$1:L$65536,0)),VLOOKUP($D75,'[1]Scheduling Worksheet'!$L$1:$X$65536,13,FALSE),"")</f>
        <v/>
      </c>
      <c r="V75" s="67" t="str">
        <f>IF(ISNUMBER(MATCH($D75,'[1]Scheduling Worksheet'!$M$1:$M$65536,0)),VLOOKUP($D75,'[1]Scheduling Worksheet'!$M$1:$X$65536,12,FALSE),"")</f>
        <v>9:30-EM</v>
      </c>
      <c r="W75" s="67" t="str">
        <f>IF(ISNUMBER(MATCH($D75,'[1]Scheduling Worksheet'!$N$1:$N$65536,0)),VLOOKUP($D75,'[1]Scheduling Worksheet'!$N$1:$X$65536,11,FALSE),"")</f>
        <v/>
      </c>
      <c r="X75" s="67" t="str">
        <f>IF(ISNUMBER(MATCH($D75,'[1]Scheduling Worksheet'!$O$1:$O$65536,0)),VLOOKUP($D75,'[1]Scheduling Worksheet'!$O$1:$X$65536,10,FALSE),"")</f>
        <v>9:30-EM</v>
      </c>
      <c r="Y75" s="67" t="str">
        <f>IF(ISNUMBER(MATCH($D75,'[1]Scheduling Worksheet'!$P$1:$P$65536,0)),VLOOKUP($D75,'[1]Scheduling Worksheet'!$P$1:$X$65536,9,FALSE),"")</f>
        <v/>
      </c>
      <c r="Z75" s="67" t="str">
        <f>IF(ISNUMBER(MATCH($D75,'[1]Scheduling Worksheet'!$Q$1:$Q$65536,0)),VLOOKUP($D75,'[1]Scheduling Worksheet'!$Q$1:$X$65536,8,FALSE),"")</f>
        <v>9:30-EM</v>
      </c>
      <c r="AA75" s="67" t="str">
        <f>IF(ISNUMBER(MATCH($D75,'[1]Scheduling Worksheet'!$R$1:$R$65536,0)),VLOOKUP($D75,'[1]Scheduling Worksheet'!$R$1:$X$65536,7,FALSE),"")</f>
        <v/>
      </c>
      <c r="AB75" s="68" t="str">
        <f>IF(ISNUMBER(MATCH($D75,'[1]Scheduling Worksheet'!$S$1:$S$65536,0)),VLOOKUP($D75,'[1]Scheduling Worksheet'!$S$1:$X$65536,6,FALSE),"")</f>
        <v/>
      </c>
      <c r="AC75" s="68" t="str">
        <f>IF(ISNUMBER(MATCH($D75,'[1]Scheduling Worksheet'!$T$1:$T$65536,0)),VLOOKUP($D75,'[1]Scheduling Worksheet'!$T$1:$X$65536,5,FALSE),"")</f>
        <v/>
      </c>
      <c r="AD75" s="30"/>
      <c r="AE75" s="6">
        <f t="shared" si="21"/>
        <v>7</v>
      </c>
      <c r="AF75" s="6">
        <f t="shared" si="22"/>
        <v>7</v>
      </c>
      <c r="AG75" s="35">
        <f t="shared" si="23"/>
        <v>0</v>
      </c>
      <c r="AH75" s="25">
        <f>VLOOKUP($D75,[2]EM!$D$1:$O$65540,5,FALSE)</f>
        <v>0</v>
      </c>
      <c r="AI75" s="25">
        <f>_xlfn.XLOOKUP(D75,[2]EM!$D:$D,[2]EM!$AK:$AK,"")</f>
        <v>0</v>
      </c>
      <c r="AJ75" s="25">
        <f>_xlfn.XLOOKUP(D75,[2]EM!$D:$D,[2]EM!$AN:$AN,"")</f>
        <v>0</v>
      </c>
      <c r="AK75" s="4" t="str">
        <f>VLOOKUP($D75,[2]EM!$D$1:$O$65540,12,FALSE)</f>
        <v>jjryaniv11@gmail.com</v>
      </c>
      <c r="AL75" s="3" t="s">
        <v>266</v>
      </c>
      <c r="AM75" s="3" t="str">
        <f>_xlfn.XLOOKUP(D75,'[2]EIM check'!$A:$A,'[2]EIM check'!$C:$C,"no info")</f>
        <v>no info</v>
      </c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DU75" s="10"/>
    </row>
    <row r="76" spans="1:126" s="146" customFormat="1" ht="20.25" customHeight="1" x14ac:dyDescent="0.2">
      <c r="A76" s="132">
        <f>_xlfn.XLOOKUP(D76,[2]EM!$D:$D,[2]EM!$H:$H,"")</f>
        <v>0</v>
      </c>
      <c r="B76" s="148"/>
      <c r="C76" s="149">
        <v>30</v>
      </c>
      <c r="D76" s="150"/>
      <c r="E76" s="151"/>
      <c r="F76" s="152"/>
      <c r="G76" s="152"/>
      <c r="H76" s="152"/>
      <c r="I76" s="152"/>
      <c r="J76" s="152"/>
      <c r="K76" s="152"/>
      <c r="L76" s="152"/>
      <c r="M76" s="152"/>
      <c r="N76" s="153"/>
      <c r="O76" s="138"/>
      <c r="P76" s="139"/>
      <c r="Q76" s="139"/>
      <c r="R76" s="148"/>
      <c r="S76" s="149"/>
      <c r="T76" s="154"/>
      <c r="U76" s="152"/>
      <c r="V76" s="152"/>
      <c r="W76" s="152"/>
      <c r="X76" s="152"/>
      <c r="Y76" s="152"/>
      <c r="Z76" s="152"/>
      <c r="AA76" s="152"/>
      <c r="AB76" s="155"/>
      <c r="AC76" s="155" t="str">
        <f>IF(ISNUMBER(MATCH($D76,'[1]Scheduling Worksheet'!$T$1:$T$65536,0)),VLOOKUP($D76,'[1]Scheduling Worksheet'!$T$1:$X$65536,5,FALSE),"")</f>
        <v/>
      </c>
      <c r="AD76" s="142"/>
      <c r="AE76" s="143"/>
      <c r="AF76" s="143"/>
      <c r="AG76" s="144"/>
      <c r="AH76" s="48"/>
      <c r="AI76" s="48"/>
      <c r="AJ76" s="48"/>
      <c r="AK76" s="145"/>
      <c r="DU76" s="147"/>
    </row>
    <row r="77" spans="1:126" s="5" customFormat="1" ht="20.25" customHeight="1" x14ac:dyDescent="0.2">
      <c r="A77" s="41">
        <f>_xlfn.XLOOKUP(D77,[2]EM!$D:$D,[2]EM!$H:$H,"")</f>
        <v>0</v>
      </c>
      <c r="B77" s="89" t="str">
        <f>VLOOKUP($D77,[2]EM!$D$1:$P$65540,13,FALSE)</f>
        <v>512-282-6936</v>
      </c>
      <c r="C77" s="54" t="str">
        <f>_xlfn.XLOOKUP(D77&amp;"*",[2]EM!$D:$D,[2]EM!$E:$E,"",2)</f>
        <v>11:15,</v>
      </c>
      <c r="D77" s="53" t="s">
        <v>47</v>
      </c>
      <c r="E77" s="65" t="str">
        <f>IF(ISNUMBER(MATCH($D77,'[1]Scheduling Worksheet'!$B$1:$B$65536,0)),VLOOKUP($D77,'[1]Scheduling Worksheet'!$B$1:$W$65536,22,FALSE),"")</f>
        <v/>
      </c>
      <c r="F77" s="67" t="str">
        <f>IF(ISNUMBER(MATCH($D77,'[1]Scheduling Worksheet'!$C$1:$C$65536,0)),VLOOKUP($D77,'[1]Scheduling Worksheet'!$C$1:$X$65536,21,FALSE),"")</f>
        <v>11:15-EM</v>
      </c>
      <c r="G77" s="66" t="str">
        <f>IF(ISNUMBER(MATCH($D77,'[1]Scheduling Worksheet'!$D$1:$D$65536,0)),VLOOKUP($D77,'[1]Scheduling Worksheet'!$D$1:$X$65536,20,FALSE),"")</f>
        <v/>
      </c>
      <c r="H77" s="66" t="str">
        <f>IF(ISNUMBER(MATCH($D77,'[1]Scheduling Worksheet'!$E$1:$E$65536,0)),VLOOKUP($D77,'[1]Scheduling Worksheet'!$E$1:$X$65536,19,FALSE),"")</f>
        <v/>
      </c>
      <c r="I77" s="66" t="str">
        <f>IF(ISNUMBER(MATCH($D77,'[1]Scheduling Worksheet'!$F$1:$F$65536,0)),VLOOKUP($D77,'[1]Scheduling Worksheet'!$F$1:$X$65536,19,FALSE),"")</f>
        <v/>
      </c>
      <c r="J77" s="67" t="str">
        <f>IF(ISNUMBER(MATCH($D77,'[1]Scheduling Worksheet'!$G$1:$G$65536,0)),VLOOKUP($D77,'[1]Scheduling Worksheet'!$G$1:$X$65536,17,FALSE),"")</f>
        <v>11:15-EM</v>
      </c>
      <c r="K77" s="67" t="str">
        <f>IF(ISNUMBER(MATCH($D77,'[1]Scheduling Worksheet'!$H$1:$H$65536,0)),VLOOKUP($D77,'[1]Scheduling Worksheet'!$H$1:$X$65536,16,FALSE),"")</f>
        <v/>
      </c>
      <c r="L77" s="66" t="str">
        <f>IF(ISNUMBER(MATCH($D77,'[1]Scheduling Worksheet'!$I$1:$I$65536,0)),VLOOKUP($D77,'[1]Scheduling Worksheet'!$I$1:$X$65536,15,FALSE),"")</f>
        <v/>
      </c>
      <c r="M77" s="67" t="str">
        <f>IF(ISNUMBER(MATCH($D77,'[1]Scheduling Worksheet'!$J$1:$J$65536,0)),VLOOKUP($D77,'[1]Scheduling Worksheet'!$J$1:$X$65536,14,FALSE),"")</f>
        <v/>
      </c>
      <c r="N77" s="90" t="str">
        <f>IF(ISNUMBER(MATCH($D77,'[1]Scheduling Worksheet'!$K$1:$K$65536,0)),VLOOKUP($D77,'[1]Scheduling Worksheet'!$K$1:$X$65536,13,FALSE),"")</f>
        <v/>
      </c>
      <c r="O77" s="36"/>
      <c r="P77"/>
      <c r="Q77"/>
      <c r="R77" s="52" t="str">
        <f t="shared" ref="R77:R90" si="24">B77</f>
        <v>512-282-6936</v>
      </c>
      <c r="S77" s="54" t="str">
        <f t="shared" ref="S77:S90" si="25">C77</f>
        <v>11:15,</v>
      </c>
      <c r="T77" s="53" t="str">
        <f t="shared" ref="T77:T90" si="26">D77</f>
        <v>de la Teja, Maggie</v>
      </c>
      <c r="U77" s="67" t="str">
        <f>IF(ISNUMBER(MATCH($D77,'[1]Scheduling Worksheet'!L$1:L$65536,0)),VLOOKUP($D77,'[1]Scheduling Worksheet'!$L$1:$X$65536,13,FALSE),"")</f>
        <v/>
      </c>
      <c r="V77" s="67" t="str">
        <f>IF(ISNUMBER(MATCH($D77,'[1]Scheduling Worksheet'!$M$1:$M$65536,0)),VLOOKUP($D77,'[1]Scheduling Worksheet'!$M$1:$X$65536,12,FALSE),"")</f>
        <v>11:15-EM</v>
      </c>
      <c r="W77" s="66" t="str">
        <f>IF(ISNUMBER(MATCH($D77,'[1]Scheduling Worksheet'!$N$1:$N$65536,0)),VLOOKUP($D77,'[1]Scheduling Worksheet'!$N$1:$X$65536,11,FALSE),"")</f>
        <v/>
      </c>
      <c r="X77" s="66" t="str">
        <f>IF(ISNUMBER(MATCH($D77,'[1]Scheduling Worksheet'!$O$1:$O$65536,0)),VLOOKUP($D77,'[1]Scheduling Worksheet'!$O$1:$X$65536,10,FALSE),"")</f>
        <v/>
      </c>
      <c r="Y77" s="67" t="str">
        <f>IF(ISNUMBER(MATCH($D77,'[1]Scheduling Worksheet'!$P$1:$P$65536,0)),VLOOKUP($D77,'[1]Scheduling Worksheet'!$P$1:$X$65536,9,FALSE),"")</f>
        <v>11:15-EM</v>
      </c>
      <c r="Z77" s="66" t="str">
        <f>IF(ISNUMBER(MATCH($D77,'[1]Scheduling Worksheet'!$Q$1:$Q$65536,0)),VLOOKUP($D77,'[1]Scheduling Worksheet'!$Q$1:$X$65536,8,FALSE),"")</f>
        <v/>
      </c>
      <c r="AA77" s="67" t="str">
        <f>IF(ISNUMBER(MATCH($D77,'[1]Scheduling Worksheet'!$R$1:$R$65536,0)),VLOOKUP($D77,'[1]Scheduling Worksheet'!$R$1:$X$65536,7,FALSE),"")</f>
        <v/>
      </c>
      <c r="AB77" s="90" t="str">
        <f>IF(ISNUMBER(MATCH($D77,'[1]Scheduling Worksheet'!$S$1:$S$65536,0)),VLOOKUP($D77,'[1]Scheduling Worksheet'!$S$1:$X$65536,6,FALSE),"")</f>
        <v/>
      </c>
      <c r="AC77" s="90" t="str">
        <f>IF(ISNUMBER(MATCH($D77,'[1]Scheduling Worksheet'!$T$1:$T$65536,0)),VLOOKUP($D77,'[1]Scheduling Worksheet'!$T$1:$X$65536,5,FALSE),"")</f>
        <v/>
      </c>
      <c r="AD77" s="30"/>
      <c r="AE77" s="6">
        <f t="shared" ref="AE77:AE92" si="27">COUNTIF($E77:$AC77,"*-EM*")+COUNTIF($E77:$AC77,"*-CUP*")</f>
        <v>4</v>
      </c>
      <c r="AF77" s="6">
        <f t="shared" ref="AF77:AF90" si="28">COUNTIF($E77:$AC77,"*-EM*")+COUNTIF($E77:$AC77,"*-CUP*")+COUNTIF($E77:$AC77,"*-Lector*")</f>
        <v>4</v>
      </c>
      <c r="AG77" s="35">
        <f t="shared" ref="AG77:AG90" si="29">COUNTIF($E77:$AC77,"*-Lector")</f>
        <v>0</v>
      </c>
      <c r="AH77" s="25">
        <f>VLOOKUP($D77,[2]EM!$D$1:$O$65540,5,FALSE)</f>
        <v>0</v>
      </c>
      <c r="AI77" s="25" t="str">
        <f>_xlfn.XLOOKUP(D77,[2]EM!$D:$D,[2]EM!$AK:$AK,"")</f>
        <v>2019-04 Once a month only</v>
      </c>
      <c r="AJ77" s="25" t="str">
        <f>_xlfn.XLOOKUP(D77,[2]EM!$D:$D,[2]EM!$AN:$AN,"")</f>
        <v>Refreshed training but cup only since lives far and schedule is unpredictable 2013-08. Moved 2009</v>
      </c>
      <c r="AK77" s="4" t="str">
        <f>VLOOKUP($D77,[2]EM!$D$1:$O$65540,12,FALSE)</f>
        <v>magdalena.delateja@gmail.com</v>
      </c>
      <c r="AL77" s="3" t="s">
        <v>242</v>
      </c>
      <c r="AM77" s="3" t="str">
        <f>_xlfn.XLOOKUP(D77,'[2]EIM check'!$A:$A,'[2]EIM check'!$C:$C,"no info")</f>
        <v>Expires 2028/01</v>
      </c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</row>
    <row r="78" spans="1:126" s="5" customFormat="1" ht="20.25" customHeight="1" x14ac:dyDescent="0.2">
      <c r="A78" s="41">
        <f>_xlfn.XLOOKUP(D78,[2]EM!$D:$D,[2]EM!$H:$H,"")</f>
        <v>0</v>
      </c>
      <c r="B78" s="52" t="str">
        <f>VLOOKUP($D78,[2]EM!$D$1:$P$65540,13,FALSE)</f>
        <v>512-892-3770</v>
      </c>
      <c r="C78" s="54" t="str">
        <f>_xlfn.XLOOKUP(D78&amp;"*",[2]EM!$D:$D,[2]EM!$E:$E,"",2)</f>
        <v>11:15,</v>
      </c>
      <c r="D78" s="53" t="s">
        <v>3</v>
      </c>
      <c r="E78" s="65" t="str">
        <f>IF(ISNUMBER(MATCH($D78,'[1]Scheduling Worksheet'!$B$1:$B$65536,0)),VLOOKUP($D78,'[1]Scheduling Worksheet'!$B$1:$W$65536,22,FALSE),"")</f>
        <v>11:15-EM</v>
      </c>
      <c r="F78" s="67" t="str">
        <f>IF(ISNUMBER(MATCH($D78,'[1]Scheduling Worksheet'!$C$1:$C$65536,0)),VLOOKUP($D78,'[1]Scheduling Worksheet'!$C$1:$X$65536,21,FALSE),"")</f>
        <v/>
      </c>
      <c r="G78" s="67" t="str">
        <f>IF(ISNUMBER(MATCH($D78,'[1]Scheduling Worksheet'!$D$1:$D$65536,0)),VLOOKUP($D78,'[1]Scheduling Worksheet'!$D$1:$X$65536,20,FALSE),"")</f>
        <v>11:15-EM</v>
      </c>
      <c r="H78" s="67" t="str">
        <f>IF(ISNUMBER(MATCH($D78,'[1]Scheduling Worksheet'!$E$1:$E$65536,0)),VLOOKUP($D78,'[1]Scheduling Worksheet'!$E$1:$X$65536,19,FALSE),"")</f>
        <v>11:15-EM</v>
      </c>
      <c r="I78" s="67" t="str">
        <f>IF(ISNUMBER(MATCH($D78,'[1]Scheduling Worksheet'!$F$1:$F$65536,0)),VLOOKUP($D78,'[1]Scheduling Worksheet'!$F$1:$X$65536,19,FALSE),"")</f>
        <v/>
      </c>
      <c r="J78" s="67" t="str">
        <f>IF(ISNUMBER(MATCH($D78,'[1]Scheduling Worksheet'!$G$1:$G$65536,0)),VLOOKUP($D78,'[1]Scheduling Worksheet'!$G$1:$X$65536,17,FALSE),"")</f>
        <v>11:15-EM</v>
      </c>
      <c r="K78" s="67" t="str">
        <f>IF(ISNUMBER(MATCH($D78,'[1]Scheduling Worksheet'!$H$1:$H$65536,0)),VLOOKUP($D78,'[1]Scheduling Worksheet'!$H$1:$X$65536,16,FALSE),"")</f>
        <v>11:15-EM</v>
      </c>
      <c r="L78" s="67" t="str">
        <f>IF(ISNUMBER(MATCH($D78,'[1]Scheduling Worksheet'!$I$1:$I$65536,0)),VLOOKUP($D78,'[1]Scheduling Worksheet'!$I$1:$X$65536,15,FALSE),"")</f>
        <v/>
      </c>
      <c r="M78" s="67" t="str">
        <f>IF(ISNUMBER(MATCH($D78,'[1]Scheduling Worksheet'!$J$1:$J$65536,0)),VLOOKUP($D78,'[1]Scheduling Worksheet'!$J$1:$X$65536,14,FALSE),"")</f>
        <v>11:15-EM</v>
      </c>
      <c r="N78" s="68" t="str">
        <f>IF(ISNUMBER(MATCH($D78,'[1]Scheduling Worksheet'!$K$1:$K$65536,0)),VLOOKUP($D78,'[1]Scheduling Worksheet'!$K$1:$X$65536,13,FALSE),"")</f>
        <v/>
      </c>
      <c r="O78" s="36"/>
      <c r="P78"/>
      <c r="Q78"/>
      <c r="R78" s="52" t="str">
        <f t="shared" si="24"/>
        <v>512-892-3770</v>
      </c>
      <c r="S78" s="54" t="str">
        <f t="shared" si="25"/>
        <v>11:15,</v>
      </c>
      <c r="T78" s="53" t="str">
        <f t="shared" si="26"/>
        <v>Caldwell, Larry</v>
      </c>
      <c r="U78" s="66" t="str">
        <f>IF(ISNUMBER(MATCH($D78,'[1]Scheduling Worksheet'!L$1:L$65536,0)),VLOOKUP($D78,'[1]Scheduling Worksheet'!$L$1:$X$65536,13,FALSE),"")</f>
        <v/>
      </c>
      <c r="V78" s="66" t="str">
        <f>IF(ISNUMBER(MATCH($D78,'[1]Scheduling Worksheet'!$M$1:$M$65536,0)),VLOOKUP($D78,'[1]Scheduling Worksheet'!$M$1:$X$65536,12,FALSE),"")</f>
        <v/>
      </c>
      <c r="W78" s="67" t="str">
        <f>IF(ISNUMBER(MATCH($D78,'[1]Scheduling Worksheet'!$N$1:$N$65536,0)),VLOOKUP($D78,'[1]Scheduling Worksheet'!$N$1:$X$65536,11,FALSE),"")</f>
        <v>11:15-EM</v>
      </c>
      <c r="X78" s="67" t="str">
        <f>IF(ISNUMBER(MATCH($D78,'[1]Scheduling Worksheet'!$O$1:$O$65536,0)),VLOOKUP($D78,'[1]Scheduling Worksheet'!$O$1:$X$65536,10,FALSE),"")</f>
        <v/>
      </c>
      <c r="Y78" s="67" t="str">
        <f>IF(ISNUMBER(MATCH($D78,'[1]Scheduling Worksheet'!$P$1:$P$65536,0)),VLOOKUP($D78,'[1]Scheduling Worksheet'!$P$1:$X$65536,9,FALSE),"")</f>
        <v>11:15-EM</v>
      </c>
      <c r="Z78" s="67" t="str">
        <f>IF(ISNUMBER(MATCH($D78,'[1]Scheduling Worksheet'!$Q$1:$Q$65536,0)),VLOOKUP($D78,'[1]Scheduling Worksheet'!$Q$1:$X$65536,8,FALSE),"")</f>
        <v>11:15-EM</v>
      </c>
      <c r="AA78" s="67" t="str">
        <f>IF(ISNUMBER(MATCH($D78,'[1]Scheduling Worksheet'!$R$1:$R$65536,0)),VLOOKUP($D78,'[1]Scheduling Worksheet'!$R$1:$X$65536,7,FALSE),"")</f>
        <v/>
      </c>
      <c r="AB78" s="68" t="str">
        <f>IF(ISNUMBER(MATCH($D78,'[1]Scheduling Worksheet'!$S$1:$S$65536,0)),VLOOKUP($D78,'[1]Scheduling Worksheet'!$S$1:$X$65536,6,FALSE),"")</f>
        <v>11:15-EM</v>
      </c>
      <c r="AC78" s="68" t="str">
        <f>IF(ISNUMBER(MATCH($D78,'[1]Scheduling Worksheet'!$T$1:$T$65536,0)),VLOOKUP($D78,'[1]Scheduling Worksheet'!$T$1:$X$65536,5,FALSE),"")</f>
        <v>11:15-EM</v>
      </c>
      <c r="AD78" s="30"/>
      <c r="AE78" s="6">
        <f t="shared" si="27"/>
        <v>11</v>
      </c>
      <c r="AF78" s="6">
        <f t="shared" si="28"/>
        <v>11</v>
      </c>
      <c r="AG78" s="35">
        <f t="shared" si="29"/>
        <v>0</v>
      </c>
      <c r="AH78" s="25">
        <f>VLOOKUP($D78,[2]EM!$D$1:$O$65540,5,FALSE)</f>
        <v>0</v>
      </c>
      <c r="AI78" s="25" t="str">
        <f>_xlfn.XLOOKUP(D78,[2]EM!$D:$D,[2]EM!$AK:$AK,"")</f>
        <v>with wife Valerie</v>
      </c>
      <c r="AJ78" s="25">
        <f>_xlfn.XLOOKUP(D78,[2]EM!$D:$D,[2]EM!$AN:$AN,"")</f>
        <v>0</v>
      </c>
      <c r="AK78" s="4" t="str">
        <f>VLOOKUP($D78,[2]EM!$D$1:$O$65540,12,FALSE)</f>
        <v>Lcaldwell002@austin.rr.com</v>
      </c>
      <c r="AL78" s="3" t="s">
        <v>202</v>
      </c>
      <c r="AM78" s="3" t="str">
        <f>_xlfn.XLOOKUP(D78,'[2]EIM check'!$A:$A,'[2]EIM check'!$C:$C,"no info")</f>
        <v>Expires 2026/04</v>
      </c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</row>
    <row r="79" spans="1:126" s="3" customFormat="1" ht="20.25" customHeight="1" x14ac:dyDescent="0.2">
      <c r="A79" s="41">
        <f>_xlfn.XLOOKUP(D79,[2]EM!$D:$D,[2]EM!$H:$H,"")</f>
        <v>0</v>
      </c>
      <c r="B79" s="52" t="str">
        <f>VLOOKUP($D79,[2]EM!$D$1:$P$65540,13,FALSE)</f>
        <v>512-892-3770</v>
      </c>
      <c r="C79" s="54" t="str">
        <f>_xlfn.XLOOKUP(D79&amp;"*",[2]EM!$D:$D,[2]EM!$E:$E,"",2)</f>
        <v>11:15,</v>
      </c>
      <c r="D79" s="53" t="s">
        <v>4</v>
      </c>
      <c r="E79" s="65" t="str">
        <f>IF(ISNUMBER(MATCH($D79,'[1]Scheduling Worksheet'!$B$1:$B$65536,0)),VLOOKUP($D79,'[1]Scheduling Worksheet'!$B$1:$W$65536,22,FALSE),"")</f>
        <v>11:15-EM</v>
      </c>
      <c r="F79" s="67" t="str">
        <f>IF(ISNUMBER(MATCH($D79,'[1]Scheduling Worksheet'!$C$1:$C$65536,0)),VLOOKUP($D79,'[1]Scheduling Worksheet'!$C$1:$X$65536,21,FALSE),"")</f>
        <v/>
      </c>
      <c r="G79" s="67" t="str">
        <f>IF(ISNUMBER(MATCH($D79,'[1]Scheduling Worksheet'!$D$1:$D$65536,0)),VLOOKUP($D79,'[1]Scheduling Worksheet'!$D$1:$X$65536,20,FALSE),"")</f>
        <v>11:15-EM</v>
      </c>
      <c r="H79" s="67" t="str">
        <f>IF(ISNUMBER(MATCH($D79,'[1]Scheduling Worksheet'!$E$1:$E$65536,0)),VLOOKUP($D79,'[1]Scheduling Worksheet'!$E$1:$X$65536,19,FALSE),"")</f>
        <v>11:15-EM</v>
      </c>
      <c r="I79" s="67" t="str">
        <f>IF(ISNUMBER(MATCH($D79,'[1]Scheduling Worksheet'!$F$1:$F$65536,0)),VLOOKUP($D79,'[1]Scheduling Worksheet'!$F$1:$X$65536,19,FALSE),"")</f>
        <v/>
      </c>
      <c r="J79" s="67" t="str">
        <f>IF(ISNUMBER(MATCH($D79,'[1]Scheduling Worksheet'!$G$1:$G$65536,0)),VLOOKUP($D79,'[1]Scheduling Worksheet'!$G$1:$X$65536,17,FALSE),"")</f>
        <v>11:15-EM</v>
      </c>
      <c r="K79" s="67" t="str">
        <f>IF(ISNUMBER(MATCH($D79,'[1]Scheduling Worksheet'!$H$1:$H$65536,0)),VLOOKUP($D79,'[1]Scheduling Worksheet'!$H$1:$X$65536,16,FALSE),"")</f>
        <v>11:15-EM</v>
      </c>
      <c r="L79" s="67" t="str">
        <f>IF(ISNUMBER(MATCH($D79,'[1]Scheduling Worksheet'!$I$1:$I$65536,0)),VLOOKUP($D79,'[1]Scheduling Worksheet'!$I$1:$X$65536,15,FALSE),"")</f>
        <v/>
      </c>
      <c r="M79" s="67" t="str">
        <f>IF(ISNUMBER(MATCH($D79,'[1]Scheduling Worksheet'!$J$1:$J$65536,0)),VLOOKUP($D79,'[1]Scheduling Worksheet'!$J$1:$X$65536,14,FALSE),"")</f>
        <v>11:15-EM</v>
      </c>
      <c r="N79" s="69" t="str">
        <f>IF(ISNUMBER(MATCH($D79,'[1]Scheduling Worksheet'!$K$1:$K$65536,0)),VLOOKUP($D79,'[1]Scheduling Worksheet'!$K$1:$X$65536,13,FALSE),"")</f>
        <v/>
      </c>
      <c r="O79" s="36"/>
      <c r="P79"/>
      <c r="Q79"/>
      <c r="R79" s="52" t="str">
        <f t="shared" si="24"/>
        <v>512-892-3770</v>
      </c>
      <c r="S79" s="54" t="str">
        <f t="shared" si="25"/>
        <v>11:15,</v>
      </c>
      <c r="T79" s="53" t="str">
        <f t="shared" si="26"/>
        <v>Caldwell, Valerie</v>
      </c>
      <c r="U79" s="66" t="str">
        <f>IF(ISNUMBER(MATCH($D79,'[1]Scheduling Worksheet'!L$1:L$65536,0)),VLOOKUP($D79,'[1]Scheduling Worksheet'!$L$1:$X$65536,13,FALSE),"")</f>
        <v/>
      </c>
      <c r="V79" s="66" t="str">
        <f>IF(ISNUMBER(MATCH($D79,'[1]Scheduling Worksheet'!$M$1:$M$65536,0)),VLOOKUP($D79,'[1]Scheduling Worksheet'!$M$1:$X$65536,12,FALSE),"")</f>
        <v/>
      </c>
      <c r="W79" s="67" t="str">
        <f>IF(ISNUMBER(MATCH($D79,'[1]Scheduling Worksheet'!$N$1:$N$65536,0)),VLOOKUP($D79,'[1]Scheduling Worksheet'!$N$1:$X$65536,11,FALSE),"")</f>
        <v>11:15-EM</v>
      </c>
      <c r="X79" s="67" t="str">
        <f>IF(ISNUMBER(MATCH($D79,'[1]Scheduling Worksheet'!$O$1:$O$65536,0)),VLOOKUP($D79,'[1]Scheduling Worksheet'!$O$1:$X$65536,10,FALSE),"")</f>
        <v/>
      </c>
      <c r="Y79" s="67" t="str">
        <f>IF(ISNUMBER(MATCH($D79,'[1]Scheduling Worksheet'!$P$1:$P$65536,0)),VLOOKUP($D79,'[1]Scheduling Worksheet'!$P$1:$X$65536,9,FALSE),"")</f>
        <v>11:15-EM</v>
      </c>
      <c r="Z79" s="67" t="str">
        <f>IF(ISNUMBER(MATCH($D79,'[1]Scheduling Worksheet'!$Q$1:$Q$65536,0)),VLOOKUP($D79,'[1]Scheduling Worksheet'!$Q$1:$X$65536,8,FALSE),"")</f>
        <v>11:15-EM</v>
      </c>
      <c r="AA79" s="67" t="str">
        <f>IF(ISNUMBER(MATCH($D79,'[1]Scheduling Worksheet'!$R$1:$R$65536,0)),VLOOKUP($D79,'[1]Scheduling Worksheet'!$R$1:$X$65536,7,FALSE),"")</f>
        <v/>
      </c>
      <c r="AB79" s="68" t="str">
        <f>IF(ISNUMBER(MATCH($D79,'[1]Scheduling Worksheet'!$S$1:$S$65536,0)),VLOOKUP($D79,'[1]Scheduling Worksheet'!$S$1:$X$65536,6,FALSE),"")</f>
        <v>11:15-EM</v>
      </c>
      <c r="AC79" s="68" t="str">
        <f>IF(ISNUMBER(MATCH($D79,'[1]Scheduling Worksheet'!$T$1:$T$65536,0)),VLOOKUP($D79,'[1]Scheduling Worksheet'!$T$1:$X$65536,5,FALSE),"")</f>
        <v>11:15-EM</v>
      </c>
      <c r="AD79" s="30"/>
      <c r="AE79" s="6">
        <f t="shared" si="27"/>
        <v>11</v>
      </c>
      <c r="AF79" s="6">
        <f t="shared" si="28"/>
        <v>11</v>
      </c>
      <c r="AG79" s="35">
        <f t="shared" si="29"/>
        <v>0</v>
      </c>
      <c r="AH79" s="25">
        <f>VLOOKUP($D79,[2]EM!$D$1:$O$65540,5,FALSE)</f>
        <v>0</v>
      </c>
      <c r="AI79" s="25" t="str">
        <f>_xlfn.XLOOKUP(D79,[2]EM!$D:$D,[2]EM!$AK:$AK,"")</f>
        <v>with Larry Caldwell on schedule</v>
      </c>
      <c r="AJ79" s="25">
        <f>_xlfn.XLOOKUP(D79,[2]EM!$D:$D,[2]EM!$AN:$AN,"")</f>
        <v>0</v>
      </c>
      <c r="AK79" s="4" t="str">
        <f>VLOOKUP($D79,[2]EM!$D$1:$O$65540,12,FALSE)</f>
        <v>val.caldwell@yahoo.com  vcaldwell@eanesisd.net (added to list by valerie but not used since 2009)</v>
      </c>
      <c r="AL79" s="3" t="s">
        <v>203</v>
      </c>
      <c r="AM79" s="3" t="str">
        <f>_xlfn.XLOOKUP(D79,'[2]EIM check'!$A:$A,'[2]EIM check'!$C:$C,"no info")</f>
        <v>Expires 2026/04</v>
      </c>
      <c r="DU79" s="5"/>
      <c r="DV79" s="5"/>
    </row>
    <row r="80" spans="1:126" s="5" customFormat="1" ht="20.25" customHeight="1" x14ac:dyDescent="0.2">
      <c r="A80" s="41">
        <f>_xlfn.XLOOKUP(D80,[2]EM!$D:$D,[2]EM!$H:$H,"")</f>
        <v>0</v>
      </c>
      <c r="B80" s="89" t="str">
        <f>VLOOKUP($D80,[2]EM!$D$1:$P$65540,13,FALSE)</f>
        <v>512-228-0425</v>
      </c>
      <c r="C80" s="54" t="str">
        <f>_xlfn.XLOOKUP(D80&amp;"*",[2]EM!$D:$D,[2]EM!$E:$E,"",2)</f>
        <v>11:15,</v>
      </c>
      <c r="D80" s="57" t="s">
        <v>122</v>
      </c>
      <c r="E80" s="65" t="str">
        <f>IF(ISNUMBER(MATCH($D80,'[1]Scheduling Worksheet'!$B$1:$B$65536,0)),VLOOKUP($D80,'[1]Scheduling Worksheet'!$B$1:$W$65536,22,FALSE),"")</f>
        <v/>
      </c>
      <c r="F80" s="67" t="str">
        <f>IF(ISNUMBER(MATCH($D80,'[1]Scheduling Worksheet'!$C$1:$C$65536,0)),VLOOKUP($D80,'[1]Scheduling Worksheet'!$C$1:$X$65536,21,FALSE),"")</f>
        <v>11:15-EM</v>
      </c>
      <c r="G80" s="67" t="str">
        <f>IF(ISNUMBER(MATCH($D80,'[1]Scheduling Worksheet'!$D$1:$D$65536,0)),VLOOKUP($D80,'[1]Scheduling Worksheet'!$D$1:$X$65536,20,FALSE),"")</f>
        <v/>
      </c>
      <c r="H80" s="67" t="str">
        <f>IF(ISNUMBER(MATCH($D80,'[1]Scheduling Worksheet'!$E$1:$E$65536,0)),VLOOKUP($D80,'[1]Scheduling Worksheet'!$E$1:$X$65536,19,FALSE),"")</f>
        <v>11:15-EM</v>
      </c>
      <c r="I80" s="67" t="str">
        <f>IF(ISNUMBER(MATCH($D80,'[1]Scheduling Worksheet'!$F$1:$F$65536,0)),VLOOKUP($D80,'[1]Scheduling Worksheet'!$F$1:$X$65536,19,FALSE),"")</f>
        <v>11:15-EM</v>
      </c>
      <c r="J80" s="67" t="str">
        <f>IF(ISNUMBER(MATCH($D80,'[1]Scheduling Worksheet'!$G$1:$G$65536,0)),VLOOKUP($D80,'[1]Scheduling Worksheet'!$G$1:$X$65536,17,FALSE),"")</f>
        <v/>
      </c>
      <c r="K80" s="67" t="str">
        <f>IF(ISNUMBER(MATCH($D80,'[1]Scheduling Worksheet'!$H$1:$H$65536,0)),VLOOKUP($D80,'[1]Scheduling Worksheet'!$H$1:$X$65536,16,FALSE),"")</f>
        <v/>
      </c>
      <c r="L80" s="67" t="str">
        <f>IF(ISNUMBER(MATCH($D80,'[1]Scheduling Worksheet'!$I$1:$I$65536,0)),VLOOKUP($D80,'[1]Scheduling Worksheet'!$I$1:$X$65536,15,FALSE),"")</f>
        <v>11:15-EM</v>
      </c>
      <c r="M80" s="67" t="str">
        <f>IF(ISNUMBER(MATCH($D80,'[1]Scheduling Worksheet'!$J$1:$J$65536,0)),VLOOKUP($D80,'[1]Scheduling Worksheet'!$J$1:$X$65536,14,FALSE),"")</f>
        <v>11:15-EM</v>
      </c>
      <c r="N80" s="68" t="str">
        <f>IF(ISNUMBER(MATCH($D80,'[1]Scheduling Worksheet'!$K$1:$K$65536,0)),VLOOKUP($D80,'[1]Scheduling Worksheet'!$K$1:$X$65536,13,FALSE),"")</f>
        <v/>
      </c>
      <c r="O80" s="36"/>
      <c r="P80"/>
      <c r="Q80"/>
      <c r="R80" s="52" t="str">
        <f t="shared" si="24"/>
        <v>512-228-0425</v>
      </c>
      <c r="S80" s="54" t="str">
        <f t="shared" si="25"/>
        <v>11:15,</v>
      </c>
      <c r="T80" s="53" t="str">
        <f t="shared" si="26"/>
        <v>Castelan, Teresa</v>
      </c>
      <c r="U80" s="67" t="str">
        <f>IF(ISNUMBER(MATCH($D80,'[1]Scheduling Worksheet'!L$1:L$65536,0)),VLOOKUP($D80,'[1]Scheduling Worksheet'!$L$1:$X$65536,13,FALSE),"")</f>
        <v>11:15-EM</v>
      </c>
      <c r="V80" s="67" t="str">
        <f>IF(ISNUMBER(MATCH($D80,'[1]Scheduling Worksheet'!$M$1:$M$65536,0)),VLOOKUP($D80,'[1]Scheduling Worksheet'!$M$1:$X$65536,12,FALSE),"")</f>
        <v>11:15-EM</v>
      </c>
      <c r="W80" s="67" t="str">
        <f>IF(ISNUMBER(MATCH($D80,'[1]Scheduling Worksheet'!$N$1:$N$65536,0)),VLOOKUP($D80,'[1]Scheduling Worksheet'!$N$1:$X$65536,11,FALSE),"")</f>
        <v/>
      </c>
      <c r="X80" s="67" t="str">
        <f>IF(ISNUMBER(MATCH($D80,'[1]Scheduling Worksheet'!$O$1:$O$65536,0)),VLOOKUP($D80,'[1]Scheduling Worksheet'!$O$1:$X$65536,10,FALSE),"")</f>
        <v>11:15-EM</v>
      </c>
      <c r="Y80" s="67" t="str">
        <f>IF(ISNUMBER(MATCH($D80,'[1]Scheduling Worksheet'!$P$1:$P$65536,0)),VLOOKUP($D80,'[1]Scheduling Worksheet'!$P$1:$X$65536,9,FALSE),"")</f>
        <v>11:15-EM</v>
      </c>
      <c r="Z80" s="67" t="str">
        <f>IF(ISNUMBER(MATCH($D80,'[1]Scheduling Worksheet'!$Q$1:$Q$65536,0)),VLOOKUP($D80,'[1]Scheduling Worksheet'!$Q$1:$X$65536,8,FALSE),"")</f>
        <v/>
      </c>
      <c r="AA80" s="66" t="str">
        <f>IF(ISNUMBER(MATCH($D80,'[1]Scheduling Worksheet'!$R$1:$R$65536,0)),VLOOKUP($D80,'[1]Scheduling Worksheet'!$R$1:$X$65536,7,FALSE),"")</f>
        <v/>
      </c>
      <c r="AB80" s="68" t="str">
        <f>IF(ISNUMBER(MATCH($D80,'[1]Scheduling Worksheet'!$S$1:$S$65536,0)),VLOOKUP($D80,'[1]Scheduling Worksheet'!$S$1:$X$65536,6,FALSE),"")</f>
        <v>11:15-EM</v>
      </c>
      <c r="AC80" s="90" t="str">
        <f>IF(ISNUMBER(MATCH($D80,'[1]Scheduling Worksheet'!$T$1:$T$65536,0)),VLOOKUP($D80,'[1]Scheduling Worksheet'!$T$1:$X$65536,5,FALSE),"")</f>
        <v/>
      </c>
      <c r="AD80" s="30"/>
      <c r="AE80" s="6">
        <f t="shared" si="27"/>
        <v>10</v>
      </c>
      <c r="AF80" s="6">
        <f t="shared" si="28"/>
        <v>10</v>
      </c>
      <c r="AG80" s="2">
        <f t="shared" si="29"/>
        <v>0</v>
      </c>
      <c r="AH80" s="35">
        <f>VLOOKUP($D80,[2]EM!$D$1:$O$65540,5,FALSE)</f>
        <v>0</v>
      </c>
      <c r="AI80" s="25" t="str">
        <f>_xlfn.XLOOKUP(D80,[2]EM!$D:$D,[2]EM!$AK:$AK,"")</f>
        <v>Schedule with (AS) daughters Castelan) and husband Javier Castelan</v>
      </c>
      <c r="AJ80" s="25">
        <f>_xlfn.XLOOKUP(D80,[2]EM!$D:$D,[2]EM!$AN:$AN,"")</f>
        <v>0</v>
      </c>
      <c r="AK80" s="4" t="str">
        <f>VLOOKUP($D80,[2]EM!$D$1:$O$65540,12,FALSE)</f>
        <v>tcastelan84@gmail.com</v>
      </c>
      <c r="AL80" s="4" t="s">
        <v>196</v>
      </c>
      <c r="AM80" s="3" t="str">
        <f>_xlfn.XLOOKUP(D80,'[2]EIM check'!$A:$A,'[2]EIM check'!$C:$C,"no info")</f>
        <v>Expires 2026/01</v>
      </c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</row>
    <row r="81" spans="1:126" s="5" customFormat="1" ht="20.25" customHeight="1" x14ac:dyDescent="0.2">
      <c r="A81" s="41">
        <f>_xlfn.XLOOKUP(D81,[2]EM!$D:$D,[2]EM!$H:$H,"")</f>
        <v>0</v>
      </c>
      <c r="B81" s="52" t="str">
        <f>VLOOKUP($D81,[2]EM!$D$1:$P$65540,13,FALSE)</f>
        <v>512-292-3192</v>
      </c>
      <c r="C81" s="54" t="str">
        <f>_xlfn.XLOOKUP(D81&amp;"*",[2]EM!$D:$D,[2]EM!$E:$E,"",2)</f>
        <v>11:15,</v>
      </c>
      <c r="D81" s="53" t="s">
        <v>96</v>
      </c>
      <c r="E81" s="65" t="str">
        <f>IF(ISNUMBER(MATCH($D81,'[1]Scheduling Worksheet'!$B$1:$B$65536,0)),VLOOKUP($D81,'[1]Scheduling Worksheet'!$B$1:$W$65536,22,FALSE),"")</f>
        <v/>
      </c>
      <c r="F81" s="67" t="str">
        <f>IF(ISNUMBER(MATCH($D81,'[1]Scheduling Worksheet'!$C$1:$C$65536,0)),VLOOKUP($D81,'[1]Scheduling Worksheet'!$C$1:$X$65536,21,FALSE),"")</f>
        <v>11:15-EM</v>
      </c>
      <c r="G81" s="67" t="str">
        <f>IF(ISNUMBER(MATCH($D81,'[1]Scheduling Worksheet'!$D$1:$D$65536,0)),VLOOKUP($D81,'[1]Scheduling Worksheet'!$D$1:$X$65536,20,FALSE),"")</f>
        <v/>
      </c>
      <c r="H81" s="67" t="str">
        <f>IF(ISNUMBER(MATCH($D81,'[1]Scheduling Worksheet'!$E$1:$E$65536,0)),VLOOKUP($D81,'[1]Scheduling Worksheet'!$E$1:$X$65536,19,FALSE),"")</f>
        <v/>
      </c>
      <c r="I81" s="67" t="str">
        <f>IF(ISNUMBER(MATCH($D81,'[1]Scheduling Worksheet'!$F$1:$F$65536,0)),VLOOKUP($D81,'[1]Scheduling Worksheet'!$F$1:$X$65536,19,FALSE),"")</f>
        <v>11:15-EM</v>
      </c>
      <c r="J81" s="67" t="str">
        <f>IF(ISNUMBER(MATCH($D81,'[1]Scheduling Worksheet'!$G$1:$G$65536,0)),VLOOKUP($D81,'[1]Scheduling Worksheet'!$G$1:$X$65536,17,FALSE),"")</f>
        <v>11:15-EM</v>
      </c>
      <c r="K81" s="67" t="str">
        <f>IF(ISNUMBER(MATCH($D81,'[1]Scheduling Worksheet'!$H$1:$H$65536,0)),VLOOKUP($D81,'[1]Scheduling Worksheet'!$H$1:$X$65536,16,FALSE),"")</f>
        <v/>
      </c>
      <c r="L81" s="67" t="str">
        <f>IF(ISNUMBER(MATCH($D81,'[1]Scheduling Worksheet'!$I$1:$I$65536,0)),VLOOKUP($D81,'[1]Scheduling Worksheet'!$I$1:$X$65536,15,FALSE),"")</f>
        <v>11:15-EM</v>
      </c>
      <c r="M81" s="67" t="str">
        <f>IF(ISNUMBER(MATCH($D81,'[1]Scheduling Worksheet'!$J$1:$J$65536,0)),VLOOKUP($D81,'[1]Scheduling Worksheet'!$J$1:$X$65536,14,FALSE),"")</f>
        <v/>
      </c>
      <c r="N81" s="68" t="str">
        <f>IF(ISNUMBER(MATCH($D81,'[1]Scheduling Worksheet'!$K$1:$K$65536,0)),VLOOKUP($D81,'[1]Scheduling Worksheet'!$K$1:$X$65536,13,FALSE),"")</f>
        <v>11:15-EM</v>
      </c>
      <c r="O81" s="36"/>
      <c r="P81"/>
      <c r="Q81"/>
      <c r="R81" s="52" t="str">
        <f t="shared" si="24"/>
        <v>512-292-3192</v>
      </c>
      <c r="S81" s="54" t="str">
        <f t="shared" si="25"/>
        <v>11:15,</v>
      </c>
      <c r="T81" s="53" t="str">
        <f t="shared" si="26"/>
        <v>Galindo, Rachel</v>
      </c>
      <c r="U81" s="67" t="str">
        <f>IF(ISNUMBER(MATCH($D81,'[1]Scheduling Worksheet'!L$1:L$65536,0)),VLOOKUP($D81,'[1]Scheduling Worksheet'!$L$1:$X$65536,13,FALSE),"")</f>
        <v/>
      </c>
      <c r="V81" s="67" t="str">
        <f>IF(ISNUMBER(MATCH($D81,'[1]Scheduling Worksheet'!$M$1:$M$65536,0)),VLOOKUP($D81,'[1]Scheduling Worksheet'!$M$1:$X$65536,12,FALSE),"")</f>
        <v>11:15-EM</v>
      </c>
      <c r="W81" s="67" t="str">
        <f>IF(ISNUMBER(MATCH($D81,'[1]Scheduling Worksheet'!$N$1:$N$65536,0)),VLOOKUP($D81,'[1]Scheduling Worksheet'!$N$1:$X$65536,11,FALSE),"")</f>
        <v/>
      </c>
      <c r="X81" s="67" t="str">
        <f>IF(ISNUMBER(MATCH($D81,'[1]Scheduling Worksheet'!$O$1:$O$65536,0)),VLOOKUP($D81,'[1]Scheduling Worksheet'!$O$1:$X$65536,10,FALSE),"")</f>
        <v>11:15-EM</v>
      </c>
      <c r="Y81" s="67" t="str">
        <f>IF(ISNUMBER(MATCH($D81,'[1]Scheduling Worksheet'!$P$1:$P$65536,0)),VLOOKUP($D81,'[1]Scheduling Worksheet'!$P$1:$X$65536,9,FALSE),"")</f>
        <v>11:15-EM</v>
      </c>
      <c r="Z81" s="67" t="str">
        <f>IF(ISNUMBER(MATCH($D81,'[1]Scheduling Worksheet'!$Q$1:$Q$65536,0)),VLOOKUP($D81,'[1]Scheduling Worksheet'!$Q$1:$X$65536,8,FALSE),"")</f>
        <v/>
      </c>
      <c r="AA81" s="67" t="str">
        <f>IF(ISNUMBER(MATCH($D81,'[1]Scheduling Worksheet'!$R$1:$R$65536,0)),VLOOKUP($D81,'[1]Scheduling Worksheet'!$R$1:$X$65536,7,FALSE),"")</f>
        <v>11:15-EM</v>
      </c>
      <c r="AB81" s="68" t="str">
        <f>IF(ISNUMBER(MATCH($D81,'[1]Scheduling Worksheet'!$S$1:$S$65536,0)),VLOOKUP($D81,'[1]Scheduling Worksheet'!$S$1:$X$65536,6,FALSE),"")</f>
        <v>11:15-EM</v>
      </c>
      <c r="AC81" s="68" t="str">
        <f>IF(ISNUMBER(MATCH($D81,'[1]Scheduling Worksheet'!$T$1:$T$65536,0)),VLOOKUP($D81,'[1]Scheduling Worksheet'!$T$1:$X$65536,5,FALSE),"")</f>
        <v/>
      </c>
      <c r="AD81" s="30"/>
      <c r="AE81" s="6">
        <f t="shared" si="27"/>
        <v>10</v>
      </c>
      <c r="AF81" s="6">
        <f t="shared" si="28"/>
        <v>10</v>
      </c>
      <c r="AG81" s="35">
        <f t="shared" si="29"/>
        <v>0</v>
      </c>
      <c r="AH81" s="25">
        <f>VLOOKUP($D81,[2]EM!$D$1:$O$65540,5,FALSE)</f>
        <v>0</v>
      </c>
      <c r="AI81" s="25">
        <f>_xlfn.XLOOKUP(D81,[2]EM!$D:$D,[2]EM!$AK:$AK,"")</f>
        <v>0</v>
      </c>
      <c r="AJ81" s="25">
        <f>_xlfn.XLOOKUP(D81,[2]EM!$D:$D,[2]EM!$AN:$AN,"")</f>
        <v>0</v>
      </c>
      <c r="AK81" s="4" t="str">
        <f>VLOOKUP($D81,[2]EM!$D$1:$O$65540,12,FALSE)</f>
        <v>rachelgalindo23@gmail.com</v>
      </c>
      <c r="AL81" s="3" t="s">
        <v>235</v>
      </c>
      <c r="AM81" s="3" t="str">
        <f>_xlfn.XLOOKUP(D81,'[2]EIM check'!$A:$A,'[2]EIM check'!$C:$C,"no info")</f>
        <v>Expires 2027/08</v>
      </c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V81" s="3"/>
    </row>
    <row r="82" spans="1:126" s="5" customFormat="1" ht="20.25" customHeight="1" x14ac:dyDescent="0.2">
      <c r="A82" s="41" t="str">
        <f>_xlfn.XLOOKUP(D82,[2]EM!$D:$D,[2]EM!$H:$H,"")</f>
        <v>LEC Sacristan, AS Coord</v>
      </c>
      <c r="B82" s="89" t="str">
        <f>VLOOKUP($D82,[2]EM!$D$1:$P$65540,13,FALSE)</f>
        <v>512-300-0931</v>
      </c>
      <c r="C82" s="54" t="str">
        <f>_xlfn.XLOOKUP(D82&amp;"*",[2]EM!$D:$D,[2]EM!$E:$E,"",2)</f>
        <v>11:15,</v>
      </c>
      <c r="D82" s="58" t="s">
        <v>63</v>
      </c>
      <c r="E82" s="65" t="str">
        <f>IF(ISNUMBER(MATCH($D82,'[1]Scheduling Worksheet'!$B$1:$B$65536,0)),VLOOKUP($D82,'[1]Scheduling Worksheet'!$B$1:$W$65536,22,FALSE),"")</f>
        <v/>
      </c>
      <c r="F82" s="67" t="str">
        <f>IF(ISNUMBER(MATCH($D82,'[1]Scheduling Worksheet'!$C$1:$C$65536,0)),VLOOKUP($D82,'[1]Scheduling Worksheet'!$C$1:$X$65536,21,FALSE),"")</f>
        <v>11:15-EM</v>
      </c>
      <c r="G82" s="67" t="str">
        <f>IF(ISNUMBER(MATCH($D82,'[1]Scheduling Worksheet'!$D$1:$D$65536,0)),VLOOKUP($D82,'[1]Scheduling Worksheet'!$D$1:$X$65536,20,FALSE),"")</f>
        <v/>
      </c>
      <c r="H82" s="67" t="str">
        <f>IF(ISNUMBER(MATCH($D82,'[1]Scheduling Worksheet'!$E$1:$E$65536,0)),VLOOKUP($D82,'[1]Scheduling Worksheet'!$E$1:$X$65536,19,FALSE),"")</f>
        <v>11:15-EM</v>
      </c>
      <c r="I82" s="67" t="str">
        <f>IF(ISNUMBER(MATCH($D82,'[1]Scheduling Worksheet'!$F$1:$F$65536,0)),VLOOKUP($D82,'[1]Scheduling Worksheet'!$F$1:$X$65536,19,FALSE),"")</f>
        <v/>
      </c>
      <c r="J82" s="67" t="str">
        <f>IF(ISNUMBER(MATCH($D82,'[1]Scheduling Worksheet'!$G$1:$G$65536,0)),VLOOKUP($D82,'[1]Scheduling Worksheet'!$G$1:$X$65536,17,FALSE),"")</f>
        <v>11:15-EM</v>
      </c>
      <c r="K82" s="67" t="str">
        <f>IF(ISNUMBER(MATCH($D82,'[1]Scheduling Worksheet'!$H$1:$H$65536,0)),VLOOKUP($D82,'[1]Scheduling Worksheet'!$H$1:$X$65536,16,FALSE),"")</f>
        <v/>
      </c>
      <c r="L82" s="67" t="str">
        <f>IF(ISNUMBER(MATCH($D82,'[1]Scheduling Worksheet'!$I$1:$I$65536,0)),VLOOKUP($D82,'[1]Scheduling Worksheet'!$I$1:$X$65536,15,FALSE),"")</f>
        <v>11:15-EM</v>
      </c>
      <c r="M82" s="67" t="str">
        <f>IF(ISNUMBER(MATCH($D82,'[1]Scheduling Worksheet'!$J$1:$J$65536,0)),VLOOKUP($D82,'[1]Scheduling Worksheet'!$J$1:$X$65536,14,FALSE),"")</f>
        <v/>
      </c>
      <c r="N82" s="68" t="str">
        <f>IF(ISNUMBER(MATCH($D82,'[1]Scheduling Worksheet'!$K$1:$K$65536,0)),VLOOKUP($D82,'[1]Scheduling Worksheet'!$K$1:$X$65536,13,FALSE),"")</f>
        <v>11:15-EM</v>
      </c>
      <c r="O82" s="36"/>
      <c r="P82"/>
      <c r="Q82"/>
      <c r="R82" s="52" t="str">
        <f t="shared" si="24"/>
        <v>512-300-0931</v>
      </c>
      <c r="S82" s="54" t="str">
        <f t="shared" si="25"/>
        <v>11:15,</v>
      </c>
      <c r="T82" s="53" t="str">
        <f t="shared" si="26"/>
        <v>Meyers, Kate</v>
      </c>
      <c r="U82" s="67" t="str">
        <f>IF(ISNUMBER(MATCH($D82,'[1]Scheduling Worksheet'!L$1:L$65536,0)),VLOOKUP($D82,'[1]Scheduling Worksheet'!$L$1:$X$65536,13,FALSE),"")</f>
        <v/>
      </c>
      <c r="V82" s="67" t="str">
        <f>IF(ISNUMBER(MATCH($D82,'[1]Scheduling Worksheet'!$M$1:$M$65536,0)),VLOOKUP($D82,'[1]Scheduling Worksheet'!$M$1:$X$65536,12,FALSE),"")</f>
        <v>11:15-EM</v>
      </c>
      <c r="W82" s="67" t="str">
        <f>IF(ISNUMBER(MATCH($D82,'[1]Scheduling Worksheet'!$N$1:$N$65536,0)),VLOOKUP($D82,'[1]Scheduling Worksheet'!$N$1:$X$65536,11,FALSE),"")</f>
        <v>11:15-EM</v>
      </c>
      <c r="X82" s="67" t="str">
        <f>IF(ISNUMBER(MATCH($D82,'[1]Scheduling Worksheet'!$O$1:$O$65536,0)),VLOOKUP($D82,'[1]Scheduling Worksheet'!$O$1:$X$65536,10,FALSE),"")</f>
        <v/>
      </c>
      <c r="Y82" s="67" t="str">
        <f>IF(ISNUMBER(MATCH($D82,'[1]Scheduling Worksheet'!$P$1:$P$65536,0)),VLOOKUP($D82,'[1]Scheduling Worksheet'!$P$1:$X$65536,9,FALSE),"")</f>
        <v/>
      </c>
      <c r="Z82" s="67" t="str">
        <f>IF(ISNUMBER(MATCH($D82,'[1]Scheduling Worksheet'!$Q$1:$Q$65536,0)),VLOOKUP($D82,'[1]Scheduling Worksheet'!$Q$1:$X$65536,8,FALSE),"")</f>
        <v>11:15-EM</v>
      </c>
      <c r="AA82" s="67" t="str">
        <f>IF(ISNUMBER(MATCH($D82,'[1]Scheduling Worksheet'!$R$1:$R$65536,0)),VLOOKUP($D82,'[1]Scheduling Worksheet'!$R$1:$X$65536,7,FALSE),"")</f>
        <v/>
      </c>
      <c r="AB82" s="68" t="str">
        <f>IF(ISNUMBER(MATCH($D82,'[1]Scheduling Worksheet'!$S$1:$S$65536,0)),VLOOKUP($D82,'[1]Scheduling Worksheet'!$S$1:$X$65536,6,FALSE),"")</f>
        <v>11:15-EM</v>
      </c>
      <c r="AC82" s="68" t="str">
        <f>IF(ISNUMBER(MATCH($D82,'[1]Scheduling Worksheet'!$T$1:$T$65536,0)),VLOOKUP($D82,'[1]Scheduling Worksheet'!$T$1:$X$65536,5,FALSE),"")</f>
        <v>11:15-EM</v>
      </c>
      <c r="AD82" s="30"/>
      <c r="AE82" s="6">
        <f t="shared" si="27"/>
        <v>10</v>
      </c>
      <c r="AF82" s="6">
        <f t="shared" si="28"/>
        <v>10</v>
      </c>
      <c r="AG82" s="35">
        <f t="shared" si="29"/>
        <v>0</v>
      </c>
      <c r="AH82" s="25" t="str">
        <f>VLOOKUP($D82,[2]EM!$D$1:$O$65540,5,FALSE)</f>
        <v>LEC Sacristan, AS Coord</v>
      </c>
      <c r="AI82" s="25" t="str">
        <f>_xlfn.XLOOKUP(D82,[2]EM!$D:$D,[2]EM!$AK:$AK,"")</f>
        <v>Schedule with children - altar servers</v>
      </c>
      <c r="AJ82" s="25">
        <f>_xlfn.XLOOKUP(D82,[2]EM!$D:$D,[2]EM!$AN:$AN,"")</f>
        <v>0</v>
      </c>
      <c r="AK82" s="4" t="str">
        <f>VLOOKUP($D82,[2]EM!$D$1:$O$65540,12,FALSE)</f>
        <v>kate.e.meyers@hotmail.com</v>
      </c>
      <c r="AL82" s="3" t="s">
        <v>215</v>
      </c>
      <c r="AM82" s="3" t="str">
        <f>_xlfn.XLOOKUP(D82,'[2]EIM check'!$A:$A,'[2]EIM check'!$C:$C,"no info")</f>
        <v>Expires 2026/10</v>
      </c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</row>
    <row r="83" spans="1:126" s="5" customFormat="1" ht="20.25" customHeight="1" x14ac:dyDescent="0.2">
      <c r="A83" s="41" t="str">
        <f>_xlfn.XLOOKUP(D83,[2]EM!$D:$D,[2]EM!$H:$H,"")</f>
        <v>Catechist</v>
      </c>
      <c r="B83" s="52" t="str">
        <f>VLOOKUP($D83,[2]EM!$D$1:$P$65540,13,FALSE)</f>
        <v>512-644-0882</v>
      </c>
      <c r="C83" s="54" t="str">
        <f>_xlfn.XLOOKUP(D83&amp;"*",[2]EM!$D:$D,[2]EM!$E:$E,"",2)</f>
        <v>11:15, 9:30,</v>
      </c>
      <c r="D83" s="53" t="s">
        <v>84</v>
      </c>
      <c r="E83" s="65" t="str">
        <f>IF(ISNUMBER(MATCH($D83,'[1]Scheduling Worksheet'!$B$1:$B$65536,0)),VLOOKUP($D83,'[1]Scheduling Worksheet'!$B$1:$W$65536,22,FALSE),"")</f>
        <v>11:15-EM</v>
      </c>
      <c r="F83" s="67" t="str">
        <f>IF(ISNUMBER(MATCH($D83,'[1]Scheduling Worksheet'!$C$1:$C$65536,0)),VLOOKUP($D83,'[1]Scheduling Worksheet'!$C$1:$X$65536,21,FALSE),"")</f>
        <v/>
      </c>
      <c r="G83" s="67" t="str">
        <f>IF(ISNUMBER(MATCH($D83,'[1]Scheduling Worksheet'!$D$1:$D$65536,0)),VLOOKUP($D83,'[1]Scheduling Worksheet'!$D$1:$X$65536,20,FALSE),"")</f>
        <v>11:15-EM</v>
      </c>
      <c r="H83" s="67" t="str">
        <f>IF(ISNUMBER(MATCH($D83,'[1]Scheduling Worksheet'!$E$1:$E$65536,0)),VLOOKUP($D83,'[1]Scheduling Worksheet'!$E$1:$X$65536,19,FALSE),"")</f>
        <v/>
      </c>
      <c r="I83" s="67" t="str">
        <f>IF(ISNUMBER(MATCH($D83,'[1]Scheduling Worksheet'!$F$1:$F$65536,0)),VLOOKUP($D83,'[1]Scheduling Worksheet'!$F$1:$X$65536,19,FALSE),"")</f>
        <v>11:15-EM</v>
      </c>
      <c r="J83" s="67" t="str">
        <f>IF(ISNUMBER(MATCH($D83,'[1]Scheduling Worksheet'!$G$1:$G$65536,0)),VLOOKUP($D83,'[1]Scheduling Worksheet'!$G$1:$X$65536,17,FALSE),"")</f>
        <v>11:15-EM</v>
      </c>
      <c r="K83" s="67" t="str">
        <f>IF(ISNUMBER(MATCH($D83,'[1]Scheduling Worksheet'!$H$1:$H$65536,0)),VLOOKUP($D83,'[1]Scheduling Worksheet'!$H$1:$X$65536,16,FALSE),"")</f>
        <v/>
      </c>
      <c r="L83" s="67" t="str">
        <f>IF(ISNUMBER(MATCH($D83,'[1]Scheduling Worksheet'!$I$1:$I$65536,0)),VLOOKUP($D83,'[1]Scheduling Worksheet'!$I$1:$X$65536,15,FALSE),"")</f>
        <v>11:15-EM</v>
      </c>
      <c r="M83" s="67" t="str">
        <f>IF(ISNUMBER(MATCH($D83,'[1]Scheduling Worksheet'!$J$1:$J$65536,0)),VLOOKUP($D83,'[1]Scheduling Worksheet'!$J$1:$X$65536,14,FALSE),"")</f>
        <v/>
      </c>
      <c r="N83" s="68" t="str">
        <f>IF(ISNUMBER(MATCH($D83,'[1]Scheduling Worksheet'!$K$1:$K$65536,0)),VLOOKUP($D83,'[1]Scheduling Worksheet'!$K$1:$X$65536,13,FALSE),"")</f>
        <v>11:15-EM</v>
      </c>
      <c r="O83" s="36"/>
      <c r="P83"/>
      <c r="Q83"/>
      <c r="R83" s="52" t="str">
        <f t="shared" si="24"/>
        <v>512-644-0882</v>
      </c>
      <c r="S83" s="54" t="str">
        <f t="shared" si="25"/>
        <v>11:15, 9:30,</v>
      </c>
      <c r="T83" s="53" t="str">
        <f t="shared" si="26"/>
        <v>Polanco, Donald</v>
      </c>
      <c r="U83" s="67" t="str">
        <f>IF(ISNUMBER(MATCH($D83,'[1]Scheduling Worksheet'!L$1:L$65536,0)),VLOOKUP($D83,'[1]Scheduling Worksheet'!$L$1:$X$65536,13,FALSE),"")</f>
        <v>11:15-EM</v>
      </c>
      <c r="V83" s="67" t="str">
        <f>IF(ISNUMBER(MATCH($D83,'[1]Scheduling Worksheet'!$M$1:$M$65536,0)),VLOOKUP($D83,'[1]Scheduling Worksheet'!$M$1:$X$65536,12,FALSE),"")</f>
        <v/>
      </c>
      <c r="W83" s="67" t="str">
        <f>IF(ISNUMBER(MATCH($D83,'[1]Scheduling Worksheet'!$N$1:$N$65536,0)),VLOOKUP($D83,'[1]Scheduling Worksheet'!$N$1:$X$65536,11,FALSE),"")</f>
        <v/>
      </c>
      <c r="X83" s="67" t="str">
        <f>IF(ISNUMBER(MATCH($D83,'[1]Scheduling Worksheet'!$O$1:$O$65536,0)),VLOOKUP($D83,'[1]Scheduling Worksheet'!$O$1:$X$65536,10,FALSE),"")</f>
        <v>11:15-EM</v>
      </c>
      <c r="Y83" s="67" t="str">
        <f>IF(ISNUMBER(MATCH($D83,'[1]Scheduling Worksheet'!$P$1:$P$65536,0)),VLOOKUP($D83,'[1]Scheduling Worksheet'!$P$1:$X$65536,9,FALSE),"")</f>
        <v>11:15-EM</v>
      </c>
      <c r="Z83" s="67" t="str">
        <f>IF(ISNUMBER(MATCH($D83,'[1]Scheduling Worksheet'!$Q$1:$Q$65536,0)),VLOOKUP($D83,'[1]Scheduling Worksheet'!$Q$1:$X$65536,8,FALSE),"")</f>
        <v/>
      </c>
      <c r="AA83" s="67" t="str">
        <f>IF(ISNUMBER(MATCH($D83,'[1]Scheduling Worksheet'!$R$1:$R$65536,0)),VLOOKUP($D83,'[1]Scheduling Worksheet'!$R$1:$X$65536,7,FALSE),"")</f>
        <v>11:15-EM</v>
      </c>
      <c r="AB83" s="68" t="str">
        <f>IF(ISNUMBER(MATCH($D83,'[1]Scheduling Worksheet'!$S$1:$S$65536,0)),VLOOKUP($D83,'[1]Scheduling Worksheet'!$S$1:$X$65536,6,FALSE),"")</f>
        <v>11:15-EM</v>
      </c>
      <c r="AC83" s="68" t="str">
        <f>IF(ISNUMBER(MATCH($D83,'[1]Scheduling Worksheet'!$T$1:$T$65536,0)),VLOOKUP($D83,'[1]Scheduling Worksheet'!$T$1:$X$65536,5,FALSE),"")</f>
        <v/>
      </c>
      <c r="AD83" s="30"/>
      <c r="AE83" s="6">
        <f t="shared" si="27"/>
        <v>11</v>
      </c>
      <c r="AF83" s="6">
        <f t="shared" si="28"/>
        <v>11</v>
      </c>
      <c r="AG83" s="35">
        <f t="shared" si="29"/>
        <v>0</v>
      </c>
      <c r="AH83" s="25" t="str">
        <f>VLOOKUP($D83,[2]EM!$D$1:$O$65540,5,FALSE)</f>
        <v>Catechist</v>
      </c>
      <c r="AI83" s="25">
        <f>_xlfn.XLOOKUP(D83,[2]EM!$D:$D,[2]EM!$AK:$AK,"")</f>
        <v>0</v>
      </c>
      <c r="AJ83" s="25">
        <f>_xlfn.XLOOKUP(D83,[2]EM!$D:$D,[2]EM!$AN:$AN,"")</f>
        <v>0</v>
      </c>
      <c r="AK83" s="4" t="str">
        <f>VLOOKUP($D83,[2]EM!$D$1:$O$65540,12,FALSE)</f>
        <v>donaldpolanco4@gmail.com</v>
      </c>
      <c r="AL83" s="3" t="s">
        <v>245</v>
      </c>
      <c r="AM83" s="3" t="str">
        <f>_xlfn.XLOOKUP(D83,'[2]EIM check'!$A:$A,'[2]EIM check'!$C:$C,"no info")</f>
        <v>Expires 2028/01</v>
      </c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</row>
    <row r="84" spans="1:126" s="5" customFormat="1" ht="20.25" customHeight="1" x14ac:dyDescent="0.2">
      <c r="A84" s="41">
        <f>_xlfn.XLOOKUP(D84,[2]EM!$D:$D,[2]EM!$H:$H,"")</f>
        <v>0</v>
      </c>
      <c r="B84" s="52" t="str">
        <f>VLOOKUP($D84,[2]EM!$D$1:$P$65540,13,FALSE)</f>
        <v>325-206-0316</v>
      </c>
      <c r="C84" s="54" t="str">
        <f>_xlfn.XLOOKUP(D84&amp;"*",[2]EM!$D:$D,[2]EM!$E:$E,"",2)</f>
        <v>11:15,</v>
      </c>
      <c r="D84" s="53" t="s">
        <v>133</v>
      </c>
      <c r="E84" s="65" t="str">
        <f>IF(ISNUMBER(MATCH($D84,'[1]Scheduling Worksheet'!$B$1:$B$65536,0)),VLOOKUP($D84,'[1]Scheduling Worksheet'!$B$1:$W$65536,22,FALSE),"")</f>
        <v>11:15-EM</v>
      </c>
      <c r="F84" s="67" t="str">
        <f>IF(ISNUMBER(MATCH($D84,'[1]Scheduling Worksheet'!$C$1:$C$65536,0)),VLOOKUP($D84,'[1]Scheduling Worksheet'!$C$1:$X$65536,21,FALSE),"")</f>
        <v/>
      </c>
      <c r="G84" s="67" t="str">
        <f>IF(ISNUMBER(MATCH($D84,'[1]Scheduling Worksheet'!$D$1:$D$65536,0)),VLOOKUP($D84,'[1]Scheduling Worksheet'!$D$1:$X$65536,20,FALSE),"")</f>
        <v>11:15-EM</v>
      </c>
      <c r="H84" s="67" t="str">
        <f>IF(ISNUMBER(MATCH($D84,'[1]Scheduling Worksheet'!$E$1:$E$65536,0)),VLOOKUP($D84,'[1]Scheduling Worksheet'!$E$1:$X$65536,19,FALSE),"")</f>
        <v/>
      </c>
      <c r="I84" s="67" t="str">
        <f>IF(ISNUMBER(MATCH($D84,'[1]Scheduling Worksheet'!$F$1:$F$65536,0)),VLOOKUP($D84,'[1]Scheduling Worksheet'!$F$1:$X$65536,19,FALSE),"")</f>
        <v>11:15-EM</v>
      </c>
      <c r="J84" s="67" t="str">
        <f>IF(ISNUMBER(MATCH($D84,'[1]Scheduling Worksheet'!$G$1:$G$65536,0)),VLOOKUP($D84,'[1]Scheduling Worksheet'!$G$1:$X$65536,17,FALSE),"")</f>
        <v>11:15-EM</v>
      </c>
      <c r="K84" s="67" t="str">
        <f>IF(ISNUMBER(MATCH($D84,'[1]Scheduling Worksheet'!$H$1:$H$65536,0)),VLOOKUP($D84,'[1]Scheduling Worksheet'!$H$1:$X$65536,16,FALSE),"")</f>
        <v/>
      </c>
      <c r="L84" s="67" t="str">
        <f>IF(ISNUMBER(MATCH($D84,'[1]Scheduling Worksheet'!$I$1:$I$65536,0)),VLOOKUP($D84,'[1]Scheduling Worksheet'!$I$1:$X$65536,15,FALSE),"")</f>
        <v>11:15-EM</v>
      </c>
      <c r="M84" s="67" t="str">
        <f>IF(ISNUMBER(MATCH($D84,'[1]Scheduling Worksheet'!$J$1:$J$65536,0)),VLOOKUP($D84,'[1]Scheduling Worksheet'!$J$1:$X$65536,14,FALSE),"")</f>
        <v>11:15-EM</v>
      </c>
      <c r="N84" s="68" t="str">
        <f>IF(ISNUMBER(MATCH($D84,'[1]Scheduling Worksheet'!$K$1:$K$65536,0)),VLOOKUP($D84,'[1]Scheduling Worksheet'!$K$1:$X$65536,13,FALSE),"")</f>
        <v/>
      </c>
      <c r="O84" s="36"/>
      <c r="P84"/>
      <c r="Q84"/>
      <c r="R84" s="52" t="str">
        <f t="shared" si="24"/>
        <v>325-206-0316</v>
      </c>
      <c r="S84" s="54" t="str">
        <f t="shared" si="25"/>
        <v>11:15,</v>
      </c>
      <c r="T84" s="53" t="str">
        <f t="shared" si="26"/>
        <v>Favila, Kelsey</v>
      </c>
      <c r="U84" s="67" t="str">
        <f>IF(ISNUMBER(MATCH($D84,'[1]Scheduling Worksheet'!L$1:L$65536,0)),VLOOKUP($D84,'[1]Scheduling Worksheet'!$L$1:$X$65536,13,FALSE),"")</f>
        <v>11:15-EM</v>
      </c>
      <c r="V84" s="67" t="str">
        <f>IF(ISNUMBER(MATCH($D84,'[1]Scheduling Worksheet'!$M$1:$M$65536,0)),VLOOKUP($D84,'[1]Scheduling Worksheet'!$M$1:$X$65536,12,FALSE),"")</f>
        <v>11:15-EM</v>
      </c>
      <c r="W84" s="67" t="str">
        <f>IF(ISNUMBER(MATCH($D84,'[1]Scheduling Worksheet'!$N$1:$N$65536,0)),VLOOKUP($D84,'[1]Scheduling Worksheet'!$N$1:$X$65536,11,FALSE),"")</f>
        <v/>
      </c>
      <c r="X84" s="67" t="str">
        <f>IF(ISNUMBER(MATCH($D84,'[1]Scheduling Worksheet'!$O$1:$O$65536,0)),VLOOKUP($D84,'[1]Scheduling Worksheet'!$O$1:$X$65536,10,FALSE),"")</f>
        <v>11:15-EM</v>
      </c>
      <c r="Y84" s="67" t="str">
        <f>IF(ISNUMBER(MATCH($D84,'[1]Scheduling Worksheet'!$P$1:$P$65536,0)),VLOOKUP($D84,'[1]Scheduling Worksheet'!$P$1:$X$65536,9,FALSE),"")</f>
        <v/>
      </c>
      <c r="Z84" s="67" t="str">
        <f>IF(ISNUMBER(MATCH($D84,'[1]Scheduling Worksheet'!$Q$1:$Q$65536,0)),VLOOKUP($D84,'[1]Scheduling Worksheet'!$Q$1:$X$65536,8,FALSE),"")</f>
        <v/>
      </c>
      <c r="AA84" s="67" t="str">
        <f>IF(ISNUMBER(MATCH($D84,'[1]Scheduling Worksheet'!$R$1:$R$65536,0)),VLOOKUP($D84,'[1]Scheduling Worksheet'!$R$1:$X$65536,7,FALSE),"")</f>
        <v>11:15-EM</v>
      </c>
      <c r="AB84" s="68" t="str">
        <f>IF(ISNUMBER(MATCH($D84,'[1]Scheduling Worksheet'!$S$1:$S$65536,0)),VLOOKUP($D84,'[1]Scheduling Worksheet'!$S$1:$X$65536,6,FALSE),"")</f>
        <v/>
      </c>
      <c r="AC84" s="68" t="str">
        <f>IF(ISNUMBER(MATCH($D84,'[1]Scheduling Worksheet'!$T$1:$T$65536,0)),VLOOKUP($D84,'[1]Scheduling Worksheet'!$T$1:$X$65536,5,FALSE),"")</f>
        <v>11:15-EM</v>
      </c>
      <c r="AD84" s="30"/>
      <c r="AE84" s="6">
        <f t="shared" si="27"/>
        <v>11</v>
      </c>
      <c r="AF84" s="6">
        <f t="shared" si="28"/>
        <v>11</v>
      </c>
      <c r="AG84" s="35">
        <f t="shared" si="29"/>
        <v>0</v>
      </c>
      <c r="AH84" s="25">
        <f>VLOOKUP($D84,[2]EM!$D$1:$O$65540,5,FALSE)</f>
        <v>0</v>
      </c>
      <c r="AI84" s="25">
        <f>_xlfn.XLOOKUP(D84,[2]EM!$D:$D,[2]EM!$AK:$AK,"")</f>
        <v>0</v>
      </c>
      <c r="AJ84" s="25">
        <f>_xlfn.XLOOKUP(D84,[2]EM!$D:$D,[2]EM!$AN:$AN,"")</f>
        <v>0</v>
      </c>
      <c r="AK84" s="4" t="str">
        <f>VLOOKUP($D84,[2]EM!$D$1:$O$65540,12,FALSE)</f>
        <v>klfavila77@gmail.com</v>
      </c>
      <c r="AL84" s="3" t="s">
        <v>243</v>
      </c>
      <c r="AM84" s="3" t="str">
        <f>_xlfn.XLOOKUP(D84,'[2]EIM check'!$A:$A,'[2]EIM check'!$C:$C,"no info")</f>
        <v>Expires 2028/01</v>
      </c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</row>
    <row r="85" spans="1:126" s="5" customFormat="1" ht="20.25" customHeight="1" x14ac:dyDescent="0.2">
      <c r="A85" s="41">
        <f>_xlfn.XLOOKUP(D85,[2]EM!$D:$D,[2]EM!$H:$H,"")</f>
        <v>0</v>
      </c>
      <c r="B85" s="89" t="str">
        <f>VLOOKUP($D85,[2]EM!$D$1:$P$65540,13,FALSE)</f>
        <v>512-560-3479</v>
      </c>
      <c r="C85" s="54" t="str">
        <f>_xlfn.XLOOKUP(D85&amp;"*",[2]EM!$D:$D,[2]EM!$E:$E,"",2)</f>
        <v>11:15,</v>
      </c>
      <c r="D85" s="53" t="s">
        <v>65</v>
      </c>
      <c r="E85" s="65" t="str">
        <f>IF(ISNUMBER(MATCH($D85,'[1]Scheduling Worksheet'!$B$1:$B$65536,0)),VLOOKUP($D85,'[1]Scheduling Worksheet'!$B$1:$W$65536,22,FALSE),"")</f>
        <v/>
      </c>
      <c r="F85" s="66" t="str">
        <f>IF(ISNUMBER(MATCH($D85,'[1]Scheduling Worksheet'!$C$1:$C$65536,0)),VLOOKUP($D85,'[1]Scheduling Worksheet'!$C$1:$X$65536,21,FALSE),"")</f>
        <v/>
      </c>
      <c r="G85" s="67" t="str">
        <f>IF(ISNUMBER(MATCH($D85,'[1]Scheduling Worksheet'!$D$1:$D$65536,0)),VLOOKUP($D85,'[1]Scheduling Worksheet'!$D$1:$X$65536,20,FALSE),"")</f>
        <v>11:15-EM</v>
      </c>
      <c r="H85" s="67" t="str">
        <f>IF(ISNUMBER(MATCH($D85,'[1]Scheduling Worksheet'!$E$1:$E$65536,0)),VLOOKUP($D85,'[1]Scheduling Worksheet'!$E$1:$X$65536,19,FALSE),"")</f>
        <v/>
      </c>
      <c r="I85" s="67" t="str">
        <f>IF(ISNUMBER(MATCH($D85,'[1]Scheduling Worksheet'!$F$1:$F$65536,0)),VLOOKUP($D85,'[1]Scheduling Worksheet'!$F$1:$X$65536,19,FALSE),"")</f>
        <v>11:15-EM</v>
      </c>
      <c r="J85" s="67" t="str">
        <f>IF(ISNUMBER(MATCH($D85,'[1]Scheduling Worksheet'!$G$1:$G$65536,0)),VLOOKUP($D85,'[1]Scheduling Worksheet'!$G$1:$X$65536,17,FALSE),"")</f>
        <v/>
      </c>
      <c r="K85" s="67" t="str">
        <f>IF(ISNUMBER(MATCH($D85,'[1]Scheduling Worksheet'!$H$1:$H$65536,0)),VLOOKUP($D85,'[1]Scheduling Worksheet'!$H$1:$X$65536,16,FALSE),"")</f>
        <v>11:15-EM</v>
      </c>
      <c r="L85" s="67" t="str">
        <f>IF(ISNUMBER(MATCH($D85,'[1]Scheduling Worksheet'!$I$1:$I$65536,0)),VLOOKUP($D85,'[1]Scheduling Worksheet'!$I$1:$X$65536,15,FALSE),"")</f>
        <v/>
      </c>
      <c r="M85" s="67" t="str">
        <f>IF(ISNUMBER(MATCH($D85,'[1]Scheduling Worksheet'!$J$1:$J$65536,0)),VLOOKUP($D85,'[1]Scheduling Worksheet'!$J$1:$X$65536,14,FALSE),"")</f>
        <v>11:15-EM</v>
      </c>
      <c r="N85" s="68" t="str">
        <f>IF(ISNUMBER(MATCH($D85,'[1]Scheduling Worksheet'!$K$1:$K$65536,0)),VLOOKUP($D85,'[1]Scheduling Worksheet'!$K$1:$X$65536,13,FALSE),"")</f>
        <v>11:15-EM</v>
      </c>
      <c r="O85" s="36"/>
      <c r="P85"/>
      <c r="Q85"/>
      <c r="R85" s="52" t="str">
        <f t="shared" si="24"/>
        <v>512-560-3479</v>
      </c>
      <c r="S85" s="54" t="str">
        <f t="shared" si="25"/>
        <v>11:15,</v>
      </c>
      <c r="T85" s="53" t="str">
        <f t="shared" si="26"/>
        <v>Acord, Deidre M.</v>
      </c>
      <c r="U85" s="67" t="str">
        <f>IF(ISNUMBER(MATCH($D85,'[1]Scheduling Worksheet'!L$1:L$65536,0)),VLOOKUP($D85,'[1]Scheduling Worksheet'!$L$1:$X$65536,13,FALSE),"")</f>
        <v/>
      </c>
      <c r="V85" s="67" t="str">
        <f>IF(ISNUMBER(MATCH($D85,'[1]Scheduling Worksheet'!$M$1:$M$65536,0)),VLOOKUP($D85,'[1]Scheduling Worksheet'!$M$1:$X$65536,12,FALSE),"")</f>
        <v>11:15-EM</v>
      </c>
      <c r="W85" s="67" t="str">
        <f>IF(ISNUMBER(MATCH($D85,'[1]Scheduling Worksheet'!$N$1:$N$65536,0)),VLOOKUP($D85,'[1]Scheduling Worksheet'!$N$1:$X$65536,11,FALSE),"")</f>
        <v/>
      </c>
      <c r="X85" s="67" t="str">
        <f>IF(ISNUMBER(MATCH($D85,'[1]Scheduling Worksheet'!$O$1:$O$65536,0)),VLOOKUP($D85,'[1]Scheduling Worksheet'!$O$1:$X$65536,10,FALSE),"")</f>
        <v>11:15-EM</v>
      </c>
      <c r="Y85" s="67" t="str">
        <f>IF(ISNUMBER(MATCH($D85,'[1]Scheduling Worksheet'!$P$1:$P$65536,0)),VLOOKUP($D85,'[1]Scheduling Worksheet'!$P$1:$X$65536,9,FALSE),"")</f>
        <v>11:15-EM</v>
      </c>
      <c r="Z85" s="67" t="str">
        <f>IF(ISNUMBER(MATCH($D85,'[1]Scheduling Worksheet'!$Q$1:$Q$65536,0)),VLOOKUP($D85,'[1]Scheduling Worksheet'!$Q$1:$X$65536,8,FALSE),"")</f>
        <v/>
      </c>
      <c r="AA85" s="67" t="str">
        <f>IF(ISNUMBER(MATCH($D85,'[1]Scheduling Worksheet'!$R$1:$R$65536,0)),VLOOKUP($D85,'[1]Scheduling Worksheet'!$R$1:$X$65536,7,FALSE),"")</f>
        <v>11:15-EM</v>
      </c>
      <c r="AB85" s="68" t="str">
        <f>IF(ISNUMBER(MATCH($D85,'[1]Scheduling Worksheet'!$S$1:$S$65536,0)),VLOOKUP($D85,'[1]Scheduling Worksheet'!$S$1:$X$65536,6,FALSE),"")</f>
        <v/>
      </c>
      <c r="AC85" s="68" t="str">
        <f>IF(ISNUMBER(MATCH($D85,'[1]Scheduling Worksheet'!$T$1:$T$65536,0)),VLOOKUP($D85,'[1]Scheduling Worksheet'!$T$1:$X$65536,5,FALSE),"")</f>
        <v>11:15-EM</v>
      </c>
      <c r="AD85" s="30"/>
      <c r="AE85" s="6">
        <f t="shared" si="27"/>
        <v>10</v>
      </c>
      <c r="AF85" s="6">
        <f t="shared" si="28"/>
        <v>10</v>
      </c>
      <c r="AG85" s="35">
        <f t="shared" si="29"/>
        <v>0</v>
      </c>
      <c r="AH85" s="25">
        <f>VLOOKUP($D85,[2]EM!$D$1:$O$65540,5,FALSE)</f>
        <v>0</v>
      </c>
      <c r="AI85" s="25">
        <f>_xlfn.XLOOKUP(D85,[2]EM!$D:$D,[2]EM!$AK:$AK,"")</f>
        <v>0</v>
      </c>
      <c r="AJ85" s="25">
        <f>_xlfn.XLOOKUP(D85,[2]EM!$D:$D,[2]EM!$AN:$AN,"")</f>
        <v>0</v>
      </c>
      <c r="AK85" s="4" t="str">
        <f>VLOOKUP($D85,[2]EM!$D$1:$O$65540,12,FALSE)</f>
        <v>dacord@poweredbyprisma.com</v>
      </c>
      <c r="AL85" s="4" t="s">
        <v>247</v>
      </c>
      <c r="AM85" s="3" t="str">
        <f>_xlfn.XLOOKUP(D85,'[2]EIM check'!$A:$A,'[2]EIM check'!$C:$C,"no info")</f>
        <v>Expires 2028/02</v>
      </c>
    </row>
    <row r="86" spans="1:126" s="5" customFormat="1" ht="20.25" customHeight="1" x14ac:dyDescent="0.2">
      <c r="A86" s="41">
        <f>_xlfn.XLOOKUP(D86,[2]EM!$D:$D,[2]EM!$H:$H,"")</f>
        <v>0</v>
      </c>
      <c r="B86" s="89" t="str">
        <f>VLOOKUP($D86,[2]EM!$D$1:$P$65540,13,FALSE)</f>
        <v>512-789-5637</v>
      </c>
      <c r="C86" s="54" t="str">
        <f>_xlfn.XLOOKUP(D86&amp;"*",[2]EM!$D:$D,[2]EM!$E:$E,"",2)</f>
        <v>11:15,</v>
      </c>
      <c r="D86" s="53" t="s">
        <v>74</v>
      </c>
      <c r="E86" s="65" t="str">
        <f>IF(ISNUMBER(MATCH($D86,'[1]Scheduling Worksheet'!$B$1:$B$65536,0)),VLOOKUP($D86,'[1]Scheduling Worksheet'!$B$1:$W$65536,22,FALSE),"")</f>
        <v/>
      </c>
      <c r="F86" s="66" t="str">
        <f>IF(ISNUMBER(MATCH($D86,'[1]Scheduling Worksheet'!$C$1:$C$65536,0)),VLOOKUP($D86,'[1]Scheduling Worksheet'!$C$1:$X$65536,21,FALSE),"")</f>
        <v/>
      </c>
      <c r="G86" s="67" t="str">
        <f>IF(ISNUMBER(MATCH($D86,'[1]Scheduling Worksheet'!$D$1:$D$65536,0)),VLOOKUP($D86,'[1]Scheduling Worksheet'!$D$1:$X$65536,20,FALSE),"")</f>
        <v/>
      </c>
      <c r="H86" s="67" t="str">
        <f>IF(ISNUMBER(MATCH($D86,'[1]Scheduling Worksheet'!$E$1:$E$65536,0)),VLOOKUP($D86,'[1]Scheduling Worksheet'!$E$1:$X$65536,19,FALSE),"")</f>
        <v>11:15-EM</v>
      </c>
      <c r="I86" s="67" t="str">
        <f>IF(ISNUMBER(MATCH($D86,'[1]Scheduling Worksheet'!$F$1:$F$65536,0)),VLOOKUP($D86,'[1]Scheduling Worksheet'!$F$1:$X$65536,19,FALSE),"")</f>
        <v>11:15-EM</v>
      </c>
      <c r="J86" s="67" t="str">
        <f>IF(ISNUMBER(MATCH($D86,'[1]Scheduling Worksheet'!$G$1:$G$65536,0)),VLOOKUP($D86,'[1]Scheduling Worksheet'!$G$1:$X$65536,17,FALSE),"")</f>
        <v/>
      </c>
      <c r="K86" s="67" t="str">
        <f>IF(ISNUMBER(MATCH($D86,'[1]Scheduling Worksheet'!$H$1:$H$65536,0)),VLOOKUP($D86,'[1]Scheduling Worksheet'!$H$1:$X$65536,16,FALSE),"")</f>
        <v>11:15-EM</v>
      </c>
      <c r="L86" s="66" t="str">
        <f>IF(ISNUMBER(MATCH($D86,'[1]Scheduling Worksheet'!$I$1:$I$65536,0)),VLOOKUP($D86,'[1]Scheduling Worksheet'!$I$1:$X$65536,15,FALSE),"")</f>
        <v/>
      </c>
      <c r="M86" s="67" t="str">
        <f>IF(ISNUMBER(MATCH($D86,'[1]Scheduling Worksheet'!$J$1:$J$65536,0)),VLOOKUP($D86,'[1]Scheduling Worksheet'!$J$1:$X$65536,14,FALSE),"")</f>
        <v>11:15-EM</v>
      </c>
      <c r="N86" s="90" t="str">
        <f>IF(ISNUMBER(MATCH($D86,'[1]Scheduling Worksheet'!$K$1:$K$65536,0)),VLOOKUP($D86,'[1]Scheduling Worksheet'!$K$1:$X$65536,13,FALSE),"")</f>
        <v/>
      </c>
      <c r="O86" s="36"/>
      <c r="P86"/>
      <c r="Q86"/>
      <c r="R86" s="52" t="str">
        <f t="shared" si="24"/>
        <v>512-789-5637</v>
      </c>
      <c r="S86" s="54" t="str">
        <f t="shared" si="25"/>
        <v>11:15,</v>
      </c>
      <c r="T86" s="53" t="str">
        <f t="shared" si="26"/>
        <v>Salazar, Idalia</v>
      </c>
      <c r="U86" s="67" t="str">
        <f>IF(ISNUMBER(MATCH($D86,'[1]Scheduling Worksheet'!L$1:L$65536,0)),VLOOKUP($D86,'[1]Scheduling Worksheet'!$L$1:$X$65536,13,FALSE),"")</f>
        <v>11:15-EM</v>
      </c>
      <c r="V86" s="66" t="str">
        <f>IF(ISNUMBER(MATCH($D86,'[1]Scheduling Worksheet'!$M$1:$M$65536,0)),VLOOKUP($D86,'[1]Scheduling Worksheet'!$M$1:$X$65536,12,FALSE),"")</f>
        <v/>
      </c>
      <c r="W86" s="67" t="str">
        <f>IF(ISNUMBER(MATCH($D86,'[1]Scheduling Worksheet'!$N$1:$N$65536,0)),VLOOKUP($D86,'[1]Scheduling Worksheet'!$N$1:$X$65536,11,FALSE),"")</f>
        <v>11:15-EM</v>
      </c>
      <c r="X86" s="67" t="str">
        <f>IF(ISNUMBER(MATCH($D86,'[1]Scheduling Worksheet'!$O$1:$O$65536,0)),VLOOKUP($D86,'[1]Scheduling Worksheet'!$O$1:$X$65536,10,FALSE),"")</f>
        <v>11:15-EM</v>
      </c>
      <c r="Y86" s="66" t="str">
        <f>IF(ISNUMBER(MATCH($D86,'[1]Scheduling Worksheet'!$P$1:$P$65536,0)),VLOOKUP($D86,'[1]Scheduling Worksheet'!$P$1:$X$65536,9,FALSE),"")</f>
        <v/>
      </c>
      <c r="Z86" s="67" t="str">
        <f>IF(ISNUMBER(MATCH($D86,'[1]Scheduling Worksheet'!$Q$1:$Q$65536,0)),VLOOKUP($D86,'[1]Scheduling Worksheet'!$Q$1:$X$65536,8,FALSE),"")</f>
        <v>11:15-EM</v>
      </c>
      <c r="AA86" s="67" t="str">
        <f>IF(ISNUMBER(MATCH($D86,'[1]Scheduling Worksheet'!$R$1:$R$65536,0)),VLOOKUP($D86,'[1]Scheduling Worksheet'!$R$1:$X$65536,7,FALSE),"")</f>
        <v/>
      </c>
      <c r="AB86" s="68" t="str">
        <f>IF(ISNUMBER(MATCH($D86,'[1]Scheduling Worksheet'!$S$1:$S$65536,0)),VLOOKUP($D86,'[1]Scheduling Worksheet'!$S$1:$X$65536,6,FALSE),"")</f>
        <v>11:15-EM</v>
      </c>
      <c r="AC86" s="68" t="str">
        <f>IF(ISNUMBER(MATCH($D86,'[1]Scheduling Worksheet'!$T$1:$T$65536,0)),VLOOKUP($D86,'[1]Scheduling Worksheet'!$T$1:$X$65536,5,FALSE),"")</f>
        <v>11:15-EM</v>
      </c>
      <c r="AD86" s="30"/>
      <c r="AE86" s="6">
        <f t="shared" si="27"/>
        <v>10</v>
      </c>
      <c r="AF86" s="6">
        <f t="shared" si="28"/>
        <v>10</v>
      </c>
      <c r="AG86" s="35">
        <f t="shared" si="29"/>
        <v>0</v>
      </c>
      <c r="AH86" s="25">
        <f>VLOOKUP($D86,[2]EM!$D$1:$O$65540,5,FALSE)</f>
        <v>0</v>
      </c>
      <c r="AI86" s="25">
        <f>_xlfn.XLOOKUP(D86,[2]EM!$D:$D,[2]EM!$AK:$AK,"")</f>
        <v>0</v>
      </c>
      <c r="AJ86" s="25">
        <f>_xlfn.XLOOKUP(D86,[2]EM!$D:$D,[2]EM!$AN:$AN,"")</f>
        <v>0</v>
      </c>
      <c r="AK86" s="4" t="str">
        <f>VLOOKUP($D86,[2]EM!$D$1:$O$65540,12,FALSE)</f>
        <v>ir.salazar@yahoo.com</v>
      </c>
      <c r="AL86" s="3" t="s">
        <v>246</v>
      </c>
      <c r="AM86" s="3" t="str">
        <f>_xlfn.XLOOKUP(D86,'[2]EIM check'!$A:$A,'[2]EIM check'!$C:$C,"no info")</f>
        <v>Expires 2028/01</v>
      </c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</row>
    <row r="87" spans="1:126" s="5" customFormat="1" ht="20.25" customHeight="1" x14ac:dyDescent="0.2">
      <c r="A87" s="41" t="str">
        <f>_xlfn.XLOOKUP(D87,[2]EM!$D:$D,[2]EM!$H:$H,"")</f>
        <v>WEL</v>
      </c>
      <c r="B87" s="89" t="str">
        <f>VLOOKUP($D87,[2]EM!$D$1:$P$65540,13,FALSE)</f>
        <v>214-450-3301</v>
      </c>
      <c r="C87" s="54" t="str">
        <f>_xlfn.XLOOKUP(D87&amp;"*",[2]EM!$D:$D,[2]EM!$E:$E,"",2)</f>
        <v>11:15,</v>
      </c>
      <c r="D87" s="56" t="s">
        <v>101</v>
      </c>
      <c r="E87" s="65" t="str">
        <f>IF(ISNUMBER(MATCH($D87,'[1]Scheduling Worksheet'!$B$1:$B$65536,0)),VLOOKUP($D87,'[1]Scheduling Worksheet'!$B$1:$W$65536,22,FALSE),"")</f>
        <v>11:15-EM</v>
      </c>
      <c r="F87" s="67" t="str">
        <f>IF(ISNUMBER(MATCH($D87,'[1]Scheduling Worksheet'!$C$1:$C$65536,0)),VLOOKUP($D87,'[1]Scheduling Worksheet'!$C$1:$X$65536,21,FALSE),"")</f>
        <v/>
      </c>
      <c r="G87" s="67" t="str">
        <f>IF(ISNUMBER(MATCH($D87,'[1]Scheduling Worksheet'!$D$1:$D$65536,0)),VLOOKUP($D87,'[1]Scheduling Worksheet'!$D$1:$X$65536,20,FALSE),"")</f>
        <v>11:15-EM</v>
      </c>
      <c r="H87" s="67" t="str">
        <f>IF(ISNUMBER(MATCH($D87,'[1]Scheduling Worksheet'!$E$1:$E$65536,0)),VLOOKUP($D87,'[1]Scheduling Worksheet'!$E$1:$X$65536,19,FALSE),"")</f>
        <v/>
      </c>
      <c r="I87" s="67" t="str">
        <f>IF(ISNUMBER(MATCH($D87,'[1]Scheduling Worksheet'!$F$1:$F$65536,0)),VLOOKUP($D87,'[1]Scheduling Worksheet'!$F$1:$X$65536,19,FALSE),"")</f>
        <v/>
      </c>
      <c r="J87" s="67" t="str">
        <f>IF(ISNUMBER(MATCH($D87,'[1]Scheduling Worksheet'!$G$1:$G$65536,0)),VLOOKUP($D87,'[1]Scheduling Worksheet'!$G$1:$X$65536,17,FALSE),"")</f>
        <v>11:15-EM</v>
      </c>
      <c r="K87" s="67" t="str">
        <f>IF(ISNUMBER(MATCH($D87,'[1]Scheduling Worksheet'!$H$1:$H$65536,0)),VLOOKUP($D87,'[1]Scheduling Worksheet'!$H$1:$X$65536,16,FALSE),"")</f>
        <v>11:15-EM</v>
      </c>
      <c r="L87" s="67" t="str">
        <f>IF(ISNUMBER(MATCH($D87,'[1]Scheduling Worksheet'!$I$1:$I$65536,0)),VLOOKUP($D87,'[1]Scheduling Worksheet'!$I$1:$X$65536,15,FALSE),"")</f>
        <v/>
      </c>
      <c r="M87" s="67" t="str">
        <f>IF(ISNUMBER(MATCH($D87,'[1]Scheduling Worksheet'!$J$1:$J$65536,0)),VLOOKUP($D87,'[1]Scheduling Worksheet'!$J$1:$X$65536,14,FALSE),"")</f>
        <v/>
      </c>
      <c r="N87" s="68" t="str">
        <f>IF(ISNUMBER(MATCH($D87,'[1]Scheduling Worksheet'!$K$1:$K$65536,0)),VLOOKUP($D87,'[1]Scheduling Worksheet'!$K$1:$X$65536,13,FALSE),"")</f>
        <v>11:15-EM</v>
      </c>
      <c r="O87" s="44"/>
      <c r="P87"/>
      <c r="Q87"/>
      <c r="R87" s="52" t="str">
        <f t="shared" si="24"/>
        <v>214-450-3301</v>
      </c>
      <c r="S87" s="54" t="str">
        <f t="shared" si="25"/>
        <v>11:15,</v>
      </c>
      <c r="T87" s="53" t="str">
        <f t="shared" si="26"/>
        <v>Ortegon, Omega</v>
      </c>
      <c r="U87" s="67" t="str">
        <f>IF(ISNUMBER(MATCH($D87,'[1]Scheduling Worksheet'!L$1:L$65536,0)),VLOOKUP($D87,'[1]Scheduling Worksheet'!$L$1:$X$65536,13,FALSE),"")</f>
        <v>11:15-EM</v>
      </c>
      <c r="V87" s="67" t="str">
        <f>IF(ISNUMBER(MATCH($D87,'[1]Scheduling Worksheet'!$M$1:$M$65536,0)),VLOOKUP($D87,'[1]Scheduling Worksheet'!$M$1:$X$65536,12,FALSE),"")</f>
        <v/>
      </c>
      <c r="W87" s="67" t="str">
        <f>IF(ISNUMBER(MATCH($D87,'[1]Scheduling Worksheet'!$N$1:$N$65536,0)),VLOOKUP($D87,'[1]Scheduling Worksheet'!$N$1:$X$65536,11,FALSE),"")</f>
        <v>11:15-EM</v>
      </c>
      <c r="X87" s="67" t="str">
        <f>IF(ISNUMBER(MATCH($D87,'[1]Scheduling Worksheet'!$O$1:$O$65536,0)),VLOOKUP($D87,'[1]Scheduling Worksheet'!$O$1:$X$65536,10,FALSE),"")</f>
        <v/>
      </c>
      <c r="Y87" s="66" t="str">
        <f>IF(ISNUMBER(MATCH($D87,'[1]Scheduling Worksheet'!$P$1:$P$65536,0)),VLOOKUP($D87,'[1]Scheduling Worksheet'!$P$1:$X$65536,9,FALSE),"")</f>
        <v/>
      </c>
      <c r="Z87" s="67" t="str">
        <f>IF(ISNUMBER(MATCH($D87,'[1]Scheduling Worksheet'!$Q$1:$Q$65536,0)),VLOOKUP($D87,'[1]Scheduling Worksheet'!$Q$1:$X$65536,8,FALSE),"")</f>
        <v>11:15-EM</v>
      </c>
      <c r="AA87" s="67" t="str">
        <f>IF(ISNUMBER(MATCH($D87,'[1]Scheduling Worksheet'!$R$1:$R$65536,0)),VLOOKUP($D87,'[1]Scheduling Worksheet'!$R$1:$X$65536,7,FALSE),"")</f>
        <v>11:15-EM</v>
      </c>
      <c r="AB87" s="68" t="str">
        <f>IF(ISNUMBER(MATCH($D87,'[1]Scheduling Worksheet'!$S$1:$S$65536,0)),VLOOKUP($D87,'[1]Scheduling Worksheet'!$S$1:$X$65536,6,FALSE),"")</f>
        <v/>
      </c>
      <c r="AC87" s="68" t="str">
        <f>IF(ISNUMBER(MATCH($D87,'[1]Scheduling Worksheet'!$T$1:$T$65536,0)),VLOOKUP($D87,'[1]Scheduling Worksheet'!$T$1:$X$65536,5,FALSE),"")</f>
        <v/>
      </c>
      <c r="AD87" s="30"/>
      <c r="AE87" s="6">
        <f t="shared" si="27"/>
        <v>9</v>
      </c>
      <c r="AF87" s="6">
        <f t="shared" si="28"/>
        <v>9</v>
      </c>
      <c r="AG87" s="35">
        <f t="shared" si="29"/>
        <v>0</v>
      </c>
      <c r="AH87" s="25" t="str">
        <f>VLOOKUP($D87,[2]EM!$D$1:$O$65540,5,FALSE)</f>
        <v>WEL</v>
      </c>
      <c r="AI87" s="25">
        <f>_xlfn.XLOOKUP(D87,[2]EM!$D:$D,[2]EM!$AK:$AK,"")</f>
        <v>0</v>
      </c>
      <c r="AJ87" s="25">
        <f>_xlfn.XLOOKUP(D87,[2]EM!$D:$D,[2]EM!$AN:$AN,"")</f>
        <v>0</v>
      </c>
      <c r="AK87" s="4" t="str">
        <f>VLOOKUP($D87,[2]EM!$D$1:$O$65540,12,FALSE)</f>
        <v>omegaortegon@gmail.com</v>
      </c>
      <c r="AL87" s="3" t="s">
        <v>253</v>
      </c>
      <c r="AM87" s="3" t="str">
        <f>_xlfn.XLOOKUP(D87,'[2]EIM check'!$A:$A,'[2]EIM check'!$C:$C,"no info")</f>
        <v>Expires 2028/02</v>
      </c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</row>
    <row r="88" spans="1:126" s="5" customFormat="1" ht="20.25" customHeight="1" x14ac:dyDescent="0.2">
      <c r="A88" s="41" t="str">
        <f>_xlfn.XLOOKUP(D88,[2]EM!$D:$D,[2]EM!$H:$H,"")</f>
        <v>LEC SAC</v>
      </c>
      <c r="B88" s="89" t="str">
        <f>VLOOKUP($D88,[2]EM!$D$1:$P$65540,13,FALSE)</f>
        <v>951-367-9518</v>
      </c>
      <c r="C88" s="54" t="str">
        <f>_xlfn.XLOOKUP(D88&amp;"*",[2]EM!$D:$D,[2]EM!$E:$E,"",2)</f>
        <v>11:15, 9:30</v>
      </c>
      <c r="D88" s="56" t="s">
        <v>100</v>
      </c>
      <c r="E88" s="65" t="str">
        <f>IF(ISNUMBER(MATCH($D88,'[1]Scheduling Worksheet'!$B$1:$B$65536,0)),VLOOKUP($D88,'[1]Scheduling Worksheet'!$B$1:$W$65536,22,FALSE),"")</f>
        <v>11:15-EM</v>
      </c>
      <c r="F88" s="67" t="str">
        <f>IF(ISNUMBER(MATCH($D88,'[1]Scheduling Worksheet'!$C$1:$C$65536,0)),VLOOKUP($D88,'[1]Scheduling Worksheet'!$C$1:$X$65536,21,FALSE),"")</f>
        <v/>
      </c>
      <c r="G88" s="66" t="str">
        <f>IF(ISNUMBER(MATCH($D88,'[1]Scheduling Worksheet'!$D$1:$D$65536,0)),VLOOKUP($D88,'[1]Scheduling Worksheet'!$D$1:$X$65536,20,FALSE),"")</f>
        <v/>
      </c>
      <c r="H88" s="67" t="str">
        <f>IF(ISNUMBER(MATCH($D88,'[1]Scheduling Worksheet'!$E$1:$E$65536,0)),VLOOKUP($D88,'[1]Scheduling Worksheet'!$E$1:$X$65536,19,FALSE),"")</f>
        <v>11:15-EM</v>
      </c>
      <c r="I88" s="67" t="str">
        <f>IF(ISNUMBER(MATCH($D88,'[1]Scheduling Worksheet'!$F$1:$F$65536,0)),VLOOKUP($D88,'[1]Scheduling Worksheet'!$F$1:$X$65536,19,FALSE),"")</f>
        <v>11:15-Lector</v>
      </c>
      <c r="J88" s="67" t="str">
        <f>IF(ISNUMBER(MATCH($D88,'[1]Scheduling Worksheet'!$G$1:$G$65536,0)),VLOOKUP($D88,'[1]Scheduling Worksheet'!$G$1:$X$65536,17,FALSE),"")</f>
        <v/>
      </c>
      <c r="K88" s="67" t="str">
        <f>IF(ISNUMBER(MATCH($D88,'[1]Scheduling Worksheet'!$H$1:$H$65536,0)),VLOOKUP($D88,'[1]Scheduling Worksheet'!$H$1:$X$65536,16,FALSE),"")</f>
        <v>11:15-EM</v>
      </c>
      <c r="L88" s="66" t="str">
        <f>IF(ISNUMBER(MATCH($D88,'[1]Scheduling Worksheet'!$I$1:$I$65536,0)),VLOOKUP($D88,'[1]Scheduling Worksheet'!$I$1:$X$65536,15,FALSE),"")</f>
        <v/>
      </c>
      <c r="M88" s="66" t="str">
        <f>IF(ISNUMBER(MATCH($D88,'[1]Scheduling Worksheet'!$J$1:$J$65536,0)),VLOOKUP($D88,'[1]Scheduling Worksheet'!$J$1:$X$65536,14,FALSE),"")</f>
        <v/>
      </c>
      <c r="N88" s="68" t="str">
        <f>IF(ISNUMBER(MATCH($D88,'[1]Scheduling Worksheet'!$K$1:$K$65536,0)),VLOOKUP($D88,'[1]Scheduling Worksheet'!$K$1:$X$65536,13,FALSE),"")</f>
        <v>11:15-EM</v>
      </c>
      <c r="O88" s="36"/>
      <c r="P88"/>
      <c r="Q88"/>
      <c r="R88" s="52" t="str">
        <f t="shared" si="24"/>
        <v>951-367-9518</v>
      </c>
      <c r="S88" s="54" t="str">
        <f t="shared" si="25"/>
        <v>11:15, 9:30</v>
      </c>
      <c r="T88" s="53" t="str">
        <f t="shared" si="26"/>
        <v>Bambrick, Ken</v>
      </c>
      <c r="U88" s="67" t="str">
        <f>IF(ISNUMBER(MATCH($D88,'[1]Scheduling Worksheet'!L$1:L$65536,0)),VLOOKUP($D88,'[1]Scheduling Worksheet'!$L$1:$X$65536,13,FALSE),"")</f>
        <v>11:15-Lector</v>
      </c>
      <c r="V88" s="66" t="str">
        <f>IF(ISNUMBER(MATCH($D88,'[1]Scheduling Worksheet'!$M$1:$M$65536,0)),VLOOKUP($D88,'[1]Scheduling Worksheet'!$M$1:$X$65536,12,FALSE),"")</f>
        <v/>
      </c>
      <c r="W88" s="67" t="str">
        <f>IF(ISNUMBER(MATCH($D88,'[1]Scheduling Worksheet'!$N$1:$N$65536,0)),VLOOKUP($D88,'[1]Scheduling Worksheet'!$N$1:$X$65536,11,FALSE),"")</f>
        <v>11:15-EM</v>
      </c>
      <c r="X88" s="67" t="str">
        <f>IF(ISNUMBER(MATCH($D88,'[1]Scheduling Worksheet'!$O$1:$O$65536,0)),VLOOKUP($D88,'[1]Scheduling Worksheet'!$O$1:$X$65536,10,FALSE),"")</f>
        <v/>
      </c>
      <c r="Y88" s="67" t="str">
        <f>IF(ISNUMBER(MATCH($D88,'[1]Scheduling Worksheet'!$P$1:$P$65536,0)),VLOOKUP($D88,'[1]Scheduling Worksheet'!$P$1:$X$65536,9,FALSE),"")</f>
        <v>11:15-Lector</v>
      </c>
      <c r="Z88" s="66" t="str">
        <f>IF(ISNUMBER(MATCH($D88,'[1]Scheduling Worksheet'!$Q$1:$Q$65536,0)),VLOOKUP($D88,'[1]Scheduling Worksheet'!$Q$1:$X$65536,8,FALSE),"")</f>
        <v/>
      </c>
      <c r="AA88" s="67" t="str">
        <f>IF(ISNUMBER(MATCH($D88,'[1]Scheduling Worksheet'!$R$1:$R$65536,0)),VLOOKUP($D88,'[1]Scheduling Worksheet'!$R$1:$X$65536,7,FALSE),"")</f>
        <v>11:15-EM</v>
      </c>
      <c r="AB88" s="68" t="str">
        <f>IF(ISNUMBER(MATCH($D88,'[1]Scheduling Worksheet'!$S$1:$S$65536,0)),VLOOKUP($D88,'[1]Scheduling Worksheet'!$S$1:$X$65536,6,FALSE),"")</f>
        <v/>
      </c>
      <c r="AC88" s="68" t="str">
        <f>IF(ISNUMBER(MATCH($D88,'[1]Scheduling Worksheet'!$T$1:$T$65536,0)),VLOOKUP($D88,'[1]Scheduling Worksheet'!$T$1:$X$65536,5,FALSE),"")</f>
        <v>11:15-EM</v>
      </c>
      <c r="AD88" s="30"/>
      <c r="AE88" s="6">
        <f t="shared" si="27"/>
        <v>7</v>
      </c>
      <c r="AF88" s="6">
        <f t="shared" si="28"/>
        <v>10</v>
      </c>
      <c r="AG88" s="35">
        <f t="shared" si="29"/>
        <v>3</v>
      </c>
      <c r="AH88" s="25" t="str">
        <f>VLOOKUP($D88,[2]EM!$D$1:$O$65540,5,FALSE)</f>
        <v>LEC SAC</v>
      </c>
      <c r="AI88" s="25">
        <f>_xlfn.XLOOKUP(D88,[2]EM!$D:$D,[2]EM!$AK:$AK,"")</f>
        <v>0</v>
      </c>
      <c r="AJ88" s="25">
        <f>_xlfn.XLOOKUP(D88,[2]EM!$D:$D,[2]EM!$AN:$AN,"")</f>
        <v>0</v>
      </c>
      <c r="AK88" s="4" t="str">
        <f>VLOOKUP($D88,[2]EM!$D$1:$O$65540,12,FALSE)</f>
        <v>kbam865@yahoo.com</v>
      </c>
      <c r="AL88" s="3" t="s">
        <v>261</v>
      </c>
      <c r="AM88" s="3" t="str">
        <f>_xlfn.XLOOKUP(D88,'[2]EIM check'!$A:$A,'[2]EIM check'!$C:$C,"no info")</f>
        <v>Expires 2028/11</v>
      </c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</row>
    <row r="89" spans="1:126" s="5" customFormat="1" ht="20.25" customHeight="1" x14ac:dyDescent="0.2">
      <c r="A89" s="41" t="str">
        <f>_xlfn.XLOOKUP(D89,[2]EM!$D:$D,[2]EM!$H:$H,"")</f>
        <v>LEC</v>
      </c>
      <c r="B89" s="89" t="str">
        <f>VLOOKUP($D89,[2]EM!$D$1:$P$65540,13,FALSE)</f>
        <v>512-971-5691</v>
      </c>
      <c r="C89" s="54" t="str">
        <f>_xlfn.XLOOKUP(D89&amp;"*",[2]EM!$D:$D,[2]EM!$E:$E,"",2)</f>
        <v>11:15, 9:30,</v>
      </c>
      <c r="D89" s="58" t="s">
        <v>92</v>
      </c>
      <c r="E89" s="65" t="str">
        <f>IF(ISNUMBER(MATCH($D89,'[1]Scheduling Worksheet'!$B$1:$B$65536,0)),VLOOKUP($D89,'[1]Scheduling Worksheet'!$B$1:$W$65536,22,FALSE),"")</f>
        <v>11:15-Lector</v>
      </c>
      <c r="F89" s="67" t="str">
        <f>IF(ISNUMBER(MATCH($D89,'[1]Scheduling Worksheet'!$C$1:$C$65536,0)),VLOOKUP($D89,'[1]Scheduling Worksheet'!$C$1:$X$65536,21,FALSE),"")</f>
        <v/>
      </c>
      <c r="G89" s="67" t="str">
        <f>IF(ISNUMBER(MATCH($D89,'[1]Scheduling Worksheet'!$D$1:$D$65536,0)),VLOOKUP($D89,'[1]Scheduling Worksheet'!$D$1:$X$65536,20,FALSE),"")</f>
        <v/>
      </c>
      <c r="H89" s="67" t="str">
        <f>IF(ISNUMBER(MATCH($D89,'[1]Scheduling Worksheet'!$E$1:$E$65536,0)),VLOOKUP($D89,'[1]Scheduling Worksheet'!$E$1:$X$65536,19,FALSE),"")</f>
        <v>11:15-EM</v>
      </c>
      <c r="I89" s="67" t="str">
        <f>IF(ISNUMBER(MATCH($D89,'[1]Scheduling Worksheet'!$F$1:$F$65536,0)),VLOOKUP($D89,'[1]Scheduling Worksheet'!$F$1:$X$65536,19,FALSE),"")</f>
        <v>11:15-EM</v>
      </c>
      <c r="J89" s="67" t="str">
        <f>IF(ISNUMBER(MATCH($D89,'[1]Scheduling Worksheet'!$G$1:$G$65536,0)),VLOOKUP($D89,'[1]Scheduling Worksheet'!$G$1:$X$65536,17,FALSE),"")</f>
        <v/>
      </c>
      <c r="K89" s="67" t="str">
        <f>IF(ISNUMBER(MATCH($D89,'[1]Scheduling Worksheet'!$H$1:$H$65536,0)),VLOOKUP($D89,'[1]Scheduling Worksheet'!$H$1:$X$65536,16,FALSE),"")</f>
        <v>11:15-Lector</v>
      </c>
      <c r="L89" s="67" t="str">
        <f>IF(ISNUMBER(MATCH($D89,'[1]Scheduling Worksheet'!$I$1:$I$65536,0)),VLOOKUP($D89,'[1]Scheduling Worksheet'!$I$1:$X$65536,15,FALSE),"")</f>
        <v/>
      </c>
      <c r="M89" s="67" t="str">
        <f>IF(ISNUMBER(MATCH($D89,'[1]Scheduling Worksheet'!$J$1:$J$65536,0)),VLOOKUP($D89,'[1]Scheduling Worksheet'!$J$1:$X$65536,14,FALSE),"")</f>
        <v>11:15-EM</v>
      </c>
      <c r="N89" s="68" t="str">
        <f>IF(ISNUMBER(MATCH($D89,'[1]Scheduling Worksheet'!$K$1:$K$65536,0)),VLOOKUP($D89,'[1]Scheduling Worksheet'!$K$1:$X$65536,13,FALSE),"")</f>
        <v/>
      </c>
      <c r="O89" s="36"/>
      <c r="P89"/>
      <c r="Q89"/>
      <c r="R89" s="52" t="str">
        <f t="shared" si="24"/>
        <v>512-971-5691</v>
      </c>
      <c r="S89" s="54" t="str">
        <f t="shared" si="25"/>
        <v>11:15, 9:30,</v>
      </c>
      <c r="T89" s="53" t="str">
        <f t="shared" si="26"/>
        <v>Crouch, Thad</v>
      </c>
      <c r="U89" s="67" t="str">
        <f>IF(ISNUMBER(MATCH($D89,'[1]Scheduling Worksheet'!L$1:L$65536,0)),VLOOKUP($D89,'[1]Scheduling Worksheet'!$L$1:$X$65536,13,FALSE),"")</f>
        <v>11:15-Lector</v>
      </c>
      <c r="V89" s="67" t="str">
        <f>IF(ISNUMBER(MATCH($D89,'[1]Scheduling Worksheet'!$M$1:$M$65536,0)),VLOOKUP($D89,'[1]Scheduling Worksheet'!$M$1:$X$65536,12,FALSE),"")</f>
        <v>11:15-EM</v>
      </c>
      <c r="W89" s="67" t="str">
        <f>IF(ISNUMBER(MATCH($D89,'[1]Scheduling Worksheet'!$N$1:$N$65536,0)),VLOOKUP($D89,'[1]Scheduling Worksheet'!$N$1:$X$65536,11,FALSE),"")</f>
        <v/>
      </c>
      <c r="X89" s="67" t="str">
        <f>IF(ISNUMBER(MATCH($D89,'[1]Scheduling Worksheet'!$O$1:$O$65536,0)),VLOOKUP($D89,'[1]Scheduling Worksheet'!$O$1:$X$65536,10,FALSE),"")</f>
        <v>11:15-EM</v>
      </c>
      <c r="Y89" s="67" t="str">
        <f>IF(ISNUMBER(MATCH($D89,'[1]Scheduling Worksheet'!$P$1:$P$65536,0)),VLOOKUP($D89,'[1]Scheduling Worksheet'!$P$1:$X$65536,9,FALSE),"")</f>
        <v>11:15-EM</v>
      </c>
      <c r="Z89" s="67" t="str">
        <f>IF(ISNUMBER(MATCH($D89,'[1]Scheduling Worksheet'!$Q$1:$Q$65536,0)),VLOOKUP($D89,'[1]Scheduling Worksheet'!$Q$1:$X$65536,8,FALSE),"")</f>
        <v/>
      </c>
      <c r="AA89" s="67" t="str">
        <f>IF(ISNUMBER(MATCH($D89,'[1]Scheduling Worksheet'!$R$1:$R$65536,0)),VLOOKUP($D89,'[1]Scheduling Worksheet'!$R$1:$X$65536,7,FALSE),"")</f>
        <v>11:15-Lector</v>
      </c>
      <c r="AB89" s="90" t="str">
        <f>IF(ISNUMBER(MATCH($D89,'[1]Scheduling Worksheet'!$S$1:$S$65536,0)),VLOOKUP($D89,'[1]Scheduling Worksheet'!$S$1:$X$65536,6,FALSE),"")</f>
        <v/>
      </c>
      <c r="AC89" s="68" t="str">
        <f>IF(ISNUMBER(MATCH($D89,'[1]Scheduling Worksheet'!$T$1:$T$65536,0)),VLOOKUP($D89,'[1]Scheduling Worksheet'!$T$1:$X$65536,5,FALSE),"")</f>
        <v>11:15-EM</v>
      </c>
      <c r="AD89" s="30"/>
      <c r="AE89" s="6">
        <f t="shared" si="27"/>
        <v>7</v>
      </c>
      <c r="AF89" s="6">
        <f t="shared" si="28"/>
        <v>11</v>
      </c>
      <c r="AG89" s="35">
        <f t="shared" si="29"/>
        <v>4</v>
      </c>
      <c r="AH89" s="25" t="str">
        <f>VLOOKUP($D89,[2]EM!$D$1:$O$65540,5,FALSE)</f>
        <v>LEC</v>
      </c>
      <c r="AI89" s="25">
        <f>_xlfn.XLOOKUP(D89,[2]EM!$D:$D,[2]EM!$AK:$AK,"")</f>
        <v>0</v>
      </c>
      <c r="AJ89" s="25">
        <f>_xlfn.XLOOKUP(D89,[2]EM!$D:$D,[2]EM!$AN:$AN,"")</f>
        <v>0</v>
      </c>
      <c r="AK89" s="4" t="str">
        <f>VLOOKUP($D89,[2]EM!$D$1:$O$65540,12,FALSE)</f>
        <v>thadcrouch@gmail.com</v>
      </c>
      <c r="AL89" s="3" t="s">
        <v>197</v>
      </c>
      <c r="AM89" s="3" t="str">
        <f>_xlfn.XLOOKUP(D89,'[2]EIM check'!$A:$A,'[2]EIM check'!$C:$C,"no info")</f>
        <v>Expires 2026/01</v>
      </c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</row>
    <row r="90" spans="1:126" s="5" customFormat="1" ht="20.25" customHeight="1" x14ac:dyDescent="0.2">
      <c r="A90" s="41" t="str">
        <f>_xlfn.XLOOKUP(D90,[2]EM!$D:$D,[2]EM!$H:$H,"")</f>
        <v>LEC</v>
      </c>
      <c r="B90" s="89" t="str">
        <f>VLOOKUP($D90,[2]EM!$D$1:$P$65540,13,FALSE)</f>
        <v>512-394-5268
512-983-7576</v>
      </c>
      <c r="C90" s="54" t="str">
        <f>_xlfn.XLOOKUP(D90&amp;"*",[2]EM!$D:$D,[2]EM!$E:$E,"",2)</f>
        <v>11:15, 5, Vg, 9:30, 1</v>
      </c>
      <c r="D90" s="53" t="s">
        <v>71</v>
      </c>
      <c r="E90" s="65" t="str">
        <f>IF(ISNUMBER(MATCH($D90,'[1]Scheduling Worksheet'!$B$1:$B$65536,0)),VLOOKUP($D90,'[1]Scheduling Worksheet'!$B$1:$W$65536,22,FALSE),"")</f>
        <v/>
      </c>
      <c r="F90" s="67" t="str">
        <f>IF(ISNUMBER(MATCH($D90,'[1]Scheduling Worksheet'!$C$1:$C$65536,0)),VLOOKUP($D90,'[1]Scheduling Worksheet'!$C$1:$X$65536,21,FALSE),"")</f>
        <v>11:15-EM</v>
      </c>
      <c r="G90" s="67" t="str">
        <f>IF(ISNUMBER(MATCH($D90,'[1]Scheduling Worksheet'!$D$1:$D$65536,0)),VLOOKUP($D90,'[1]Scheduling Worksheet'!$D$1:$X$65536,20,FALSE),"")</f>
        <v/>
      </c>
      <c r="H90" s="67" t="str">
        <f>IF(ISNUMBER(MATCH($D90,'[1]Scheduling Worksheet'!$E$1:$E$65536,0)),VLOOKUP($D90,'[1]Scheduling Worksheet'!$E$1:$X$65536,19,FALSE),"")</f>
        <v>11:15-EM</v>
      </c>
      <c r="I90" s="66" t="str">
        <f>IF(ISNUMBER(MATCH($D90,'[1]Scheduling Worksheet'!$F$1:$F$65536,0)),VLOOKUP($D90,'[1]Scheduling Worksheet'!$F$1:$X$65536,19,FALSE),"")</f>
        <v/>
      </c>
      <c r="J90" s="67" t="str">
        <f>IF(ISNUMBER(MATCH($D90,'[1]Scheduling Worksheet'!$G$1:$G$65536,0)),VLOOKUP($D90,'[1]Scheduling Worksheet'!$G$1:$X$65536,17,FALSE),"")</f>
        <v>11:15-Lector</v>
      </c>
      <c r="K90" s="66" t="str">
        <f>IF(ISNUMBER(MATCH($D90,'[1]Scheduling Worksheet'!$H$1:$H$65536,0)),VLOOKUP($D90,'[1]Scheduling Worksheet'!$H$1:$X$65536,16,FALSE),"")</f>
        <v/>
      </c>
      <c r="L90" s="67" t="str">
        <f>IF(ISNUMBER(MATCH($D90,'[1]Scheduling Worksheet'!$I$1:$I$65536,0)),VLOOKUP($D90,'[1]Scheduling Worksheet'!$I$1:$X$65536,15,FALSE),"")</f>
        <v>11:15-EM</v>
      </c>
      <c r="M90" s="67" t="str">
        <f>IF(ISNUMBER(MATCH($D90,'[1]Scheduling Worksheet'!$J$1:$J$65536,0)),VLOOKUP($D90,'[1]Scheduling Worksheet'!$J$1:$X$65536,14,FALSE),"")</f>
        <v/>
      </c>
      <c r="N90" s="91" t="str">
        <f>IF(ISNUMBER(MATCH($D90,'[1]Scheduling Worksheet'!$K$1:$K$65536,0)),VLOOKUP($D90,'[1]Scheduling Worksheet'!$K$1:$X$65536,13,FALSE),"")</f>
        <v/>
      </c>
      <c r="O90" s="36"/>
      <c r="P90"/>
      <c r="Q90"/>
      <c r="R90" s="52" t="str">
        <f t="shared" si="24"/>
        <v>512-394-5268
512-983-7576</v>
      </c>
      <c r="S90" s="54" t="str">
        <f t="shared" si="25"/>
        <v>11:15, 5, Vg, 9:30, 1</v>
      </c>
      <c r="T90" s="53" t="str">
        <f t="shared" si="26"/>
        <v>Leone, Giacomo</v>
      </c>
      <c r="U90" s="67" t="str">
        <f>IF(ISNUMBER(MATCH($D90,'[1]Scheduling Worksheet'!L$1:L$65536,0)),VLOOKUP($D90,'[1]Scheduling Worksheet'!$L$1:$X$65536,13,FALSE),"")</f>
        <v>11:15-EM</v>
      </c>
      <c r="V90" s="67" t="str">
        <f>IF(ISNUMBER(MATCH($D90,'[1]Scheduling Worksheet'!$M$1:$M$65536,0)),VLOOKUP($D90,'[1]Scheduling Worksheet'!$M$1:$X$65536,12,FALSE),"")</f>
        <v/>
      </c>
      <c r="W90" s="67" t="str">
        <f>IF(ISNUMBER(MATCH($D90,'[1]Scheduling Worksheet'!$N$1:$N$65536,0)),VLOOKUP($D90,'[1]Scheduling Worksheet'!$N$1:$X$65536,11,FALSE),"")</f>
        <v>11:15-Lector</v>
      </c>
      <c r="X90" s="67" t="str">
        <f>IF(ISNUMBER(MATCH($D90,'[1]Scheduling Worksheet'!$O$1:$O$65536,0)),VLOOKUP($D90,'[1]Scheduling Worksheet'!$O$1:$X$65536,10,FALSE),"")</f>
        <v/>
      </c>
      <c r="Y90" s="67" t="str">
        <f>IF(ISNUMBER(MATCH($D90,'[1]Scheduling Worksheet'!$P$1:$P$65536,0)),VLOOKUP($D90,'[1]Scheduling Worksheet'!$P$1:$X$65536,9,FALSE),"")</f>
        <v>11:15-EM</v>
      </c>
      <c r="Z90" s="67" t="str">
        <f>IF(ISNUMBER(MATCH($D90,'[1]Scheduling Worksheet'!$Q$1:$Q$65536,0)),VLOOKUP($D90,'[1]Scheduling Worksheet'!$Q$1:$X$65536,8,FALSE),"")</f>
        <v>11:15-Lector</v>
      </c>
      <c r="AA90" s="67" t="str">
        <f>IF(ISNUMBER(MATCH($D90,'[1]Scheduling Worksheet'!$R$1:$R$65536,0)),VLOOKUP($D90,'[1]Scheduling Worksheet'!$R$1:$X$65536,7,FALSE),"")</f>
        <v/>
      </c>
      <c r="AB90" s="68" t="str">
        <f>IF(ISNUMBER(MATCH($D90,'[1]Scheduling Worksheet'!$S$1:$S$65536,0)),VLOOKUP($D90,'[1]Scheduling Worksheet'!$S$1:$X$65536,6,FALSE),"")</f>
        <v>11:15-EM</v>
      </c>
      <c r="AC90" s="68" t="str">
        <f>IF(ISNUMBER(MATCH($D90,'[1]Scheduling Worksheet'!$T$1:$T$65536,0)),VLOOKUP($D90,'[1]Scheduling Worksheet'!$T$1:$X$65536,5,FALSE),"")</f>
        <v>11:15-EM</v>
      </c>
      <c r="AD90" s="30"/>
      <c r="AE90" s="6">
        <f t="shared" si="27"/>
        <v>7</v>
      </c>
      <c r="AF90" s="6">
        <f t="shared" si="28"/>
        <v>10</v>
      </c>
      <c r="AG90" s="35">
        <f t="shared" si="29"/>
        <v>3</v>
      </c>
      <c r="AH90" s="25" t="str">
        <f>VLOOKUP($D90,[2]EM!$D$1:$O$65540,5,FALSE)</f>
        <v>LEC</v>
      </c>
      <c r="AI90" s="25">
        <f>_xlfn.XLOOKUP(D90,[2]EM!$D:$D,[2]EM!$AK:$AK,"")</f>
        <v>0</v>
      </c>
      <c r="AJ90" s="25" t="str">
        <f>_xlfn.XLOOKUP(D90,[2]EM!$D:$D,[2]EM!$AN:$AN,"")</f>
        <v>re-trained 2016-08-30</v>
      </c>
      <c r="AK90" s="4" t="str">
        <f>VLOOKUP($D90,[2]EM!$D$1:$O$65540,12,FALSE)</f>
        <v>giacleone575@gmail.com</v>
      </c>
      <c r="AL90" s="4" t="s">
        <v>69</v>
      </c>
      <c r="AM90" s="3" t="str">
        <f>_xlfn.XLOOKUP(D90,'[2]EIM check'!$A:$A,'[2]EIM check'!$C:$C,"no info")</f>
        <v>Expires 2026/01</v>
      </c>
      <c r="AN90" s="3"/>
      <c r="AO90" s="3"/>
      <c r="AP90" s="3"/>
      <c r="AQ90" s="5" t="str">
        <f>IF($AI90="LEC",$C90,"EM")</f>
        <v>EM</v>
      </c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</row>
    <row r="91" spans="1:126" s="11" customFormat="1" ht="20.100000000000001" customHeight="1" x14ac:dyDescent="0.2">
      <c r="A91" s="41">
        <f>_xlfn.XLOOKUP(D91,[2]EM!$D:$D,[2]EM!$F:$F,"")</f>
        <v>0</v>
      </c>
      <c r="B91" s="88" t="str">
        <f>VLOOKUP($D91,[2]EM!$D$1:$P$65540,13,FALSE)</f>
        <v>512-214-1924</v>
      </c>
      <c r="C91" s="63" t="str">
        <f>_xlfn.XLOOKUP(D91&amp;"*",[2]EM!$D:$D,[2]EM!$E:$E,"",2)</f>
        <v>11:15,</v>
      </c>
      <c r="D91" s="47" t="s">
        <v>166</v>
      </c>
      <c r="E91" s="70" t="str">
        <f>IF(ISNUMBER(MATCH($D91,'[1]Scheduling Worksheet'!$B$1:$B$65536,0)),VLOOKUP($D91,'[1]Scheduling Worksheet'!$B$1:$W$65536,22,FALSE),"")</f>
        <v/>
      </c>
      <c r="F91" s="71" t="str">
        <f>IF(ISNUMBER(MATCH($D91,'[1]Scheduling Worksheet'!$C$1:$C$65536,0)),VLOOKUP($D91,'[1]Scheduling Worksheet'!$C$1:$X$65536,21,FALSE),"")</f>
        <v/>
      </c>
      <c r="G91" s="71" t="str">
        <f>IF(ISNUMBER(MATCH($D91,'[1]Scheduling Worksheet'!$D$1:$D$65536,0)),VLOOKUP($D91,'[1]Scheduling Worksheet'!$D$1:$X$65536,20,FALSE),"")</f>
        <v>11:15-EM</v>
      </c>
      <c r="H91" s="71" t="str">
        <f>IF(ISNUMBER(MATCH($D91,'[1]Scheduling Worksheet'!$E$1:$E$65536,0)),VLOOKUP($D91,'[1]Scheduling Worksheet'!$E$1:$X$65536,19,FALSE),"")</f>
        <v/>
      </c>
      <c r="I91" s="71" t="str">
        <f>IF(ISNUMBER(MATCH($D91,'[1]Scheduling Worksheet'!$F$1:$F$65536,0)),VLOOKUP($D91,'[1]Scheduling Worksheet'!$F$1:$X$65536,19,FALSE),"")</f>
        <v>11:15-EM</v>
      </c>
      <c r="J91" s="71" t="str">
        <f>IF(ISNUMBER(MATCH($D91,'[1]Scheduling Worksheet'!$G$1:$G$65536,0)),VLOOKUP($D91,'[1]Scheduling Worksheet'!$G$1:$X$65536,17,FALSE),"")</f>
        <v/>
      </c>
      <c r="K91" s="71" t="str">
        <f>IF(ISNUMBER(MATCH($D91,'[1]Scheduling Worksheet'!$H$1:$H$65536,0)),VLOOKUP($D91,'[1]Scheduling Worksheet'!$H$1:$X$65536,16,FALSE),"")</f>
        <v>11:15-EM</v>
      </c>
      <c r="L91" s="71" t="str">
        <f>IF(ISNUMBER(MATCH($D91,'[1]Scheduling Worksheet'!$I$1:$I$65536,0)),VLOOKUP($D91,'[1]Scheduling Worksheet'!$I$1:$X$65536,15,FALSE),"")</f>
        <v/>
      </c>
      <c r="M91" s="71" t="str">
        <f>IF(ISNUMBER(MATCH($D91,'[1]Scheduling Worksheet'!$J$1:$J$65536,0)),VLOOKUP($D91,'[1]Scheduling Worksheet'!$J$1:$X$65536,14,FALSE),"")</f>
        <v>11:15-EM</v>
      </c>
      <c r="N91" s="93" t="str">
        <f>IF(ISNUMBER(MATCH($D91,'[1]Scheduling Worksheet'!$K$1:$K$65536,0)),VLOOKUP($D91,'[1]Scheduling Worksheet'!$K$1:$X$65536,13,FALSE),"")</f>
        <v/>
      </c>
      <c r="O91" s="36"/>
      <c r="P91"/>
      <c r="Q91"/>
      <c r="R91" s="62" t="str">
        <f t="shared" ref="R91:R92" si="30">B91</f>
        <v>512-214-1924</v>
      </c>
      <c r="S91" s="63" t="str">
        <f t="shared" ref="S91:S92" si="31">C91</f>
        <v>11:15,</v>
      </c>
      <c r="T91" s="74" t="str">
        <f t="shared" ref="T91:T92" si="32">D91</f>
        <v>Castelan, Christina*</v>
      </c>
      <c r="U91" s="75" t="str">
        <f>IF(ISNUMBER(MATCH($D91,'[1]Scheduling Worksheet'!L$1:L$65536,0)),VLOOKUP($D91,'[1]Scheduling Worksheet'!$L$1:$X$65536,13,FALSE),"")</f>
        <v>11:15-EM</v>
      </c>
      <c r="V91" s="71" t="str">
        <f>IF(ISNUMBER(MATCH($D91,'[1]Scheduling Worksheet'!$M$1:$M$65536,0)),VLOOKUP($D91,'[1]Scheduling Worksheet'!$M$1:$X$65536,12,FALSE),"")</f>
        <v/>
      </c>
      <c r="W91" s="71" t="str">
        <f>IF(ISNUMBER(MATCH($D91,'[1]Scheduling Worksheet'!$N$1:$N$65536,0)),VLOOKUP($D91,'[1]Scheduling Worksheet'!$N$1:$X$65536,11,FALSE),"")</f>
        <v>11:15-EM</v>
      </c>
      <c r="X91" s="71" t="str">
        <f>IF(ISNUMBER(MATCH($D91,'[1]Scheduling Worksheet'!$O$1:$O$65536,0)),VLOOKUP($D91,'[1]Scheduling Worksheet'!$O$1:$X$65536,10,FALSE),"")</f>
        <v/>
      </c>
      <c r="Y91" s="87" t="str">
        <f>IF(ISNUMBER(MATCH($D91,'[1]Scheduling Worksheet'!$P$1:$P$65536,0)),VLOOKUP($D91,'[1]Scheduling Worksheet'!$P$1:$X$65536,9,FALSE),"")</f>
        <v/>
      </c>
      <c r="Z91" s="71" t="str">
        <f>IF(ISNUMBER(MATCH($D91,'[1]Scheduling Worksheet'!$Q$1:$Q$65536,0)),VLOOKUP($D91,'[1]Scheduling Worksheet'!$Q$1:$X$65536,8,FALSE),"")</f>
        <v>11:15-EM</v>
      </c>
      <c r="AA91" s="71" t="str">
        <f>IF(ISNUMBER(MATCH($D91,'[1]Scheduling Worksheet'!$R$1:$R$65536,0)),VLOOKUP($D91,'[1]Scheduling Worksheet'!$R$1:$X$65536,7,FALSE),"")</f>
        <v>11:15-EM</v>
      </c>
      <c r="AB91" s="87" t="str">
        <f>IF(ISNUMBER(MATCH($D91,'[1]Scheduling Worksheet'!$S$1:$S$65536,0)),VLOOKUP($D91,'[1]Scheduling Worksheet'!$S$1:$X$65536,6,FALSE),"")</f>
        <v/>
      </c>
      <c r="AC91" s="94" t="str">
        <f>IF(ISNUMBER(MATCH($D91,'[1]Scheduling Worksheet'!$T$1:$T$65536,0)),VLOOKUP($D91,'[1]Scheduling Worksheet'!$T$1:$X$65536,5,FALSE),"")</f>
        <v/>
      </c>
      <c r="AD91" s="94" t="str">
        <f>IF(ISNUMBER(MATCH($D91,'[1]Scheduling Worksheet'!$T$1:$T$65536,0)),VLOOKUP($D91,'[1]Scheduling Worksheet'!$T$1:$X$65536,5,FALSE),"")</f>
        <v/>
      </c>
      <c r="AE91" s="6">
        <f t="shared" si="27"/>
        <v>8</v>
      </c>
      <c r="AF91" s="6">
        <f t="shared" ref="AF91:AF92" si="33">COUNTIF($E91:$AD91,"*-EM*")+COUNTIF($E91:$AD91,"*-CUP*")</f>
        <v>8</v>
      </c>
      <c r="AG91" s="6">
        <f t="shared" ref="AG91:AG92" si="34">COUNTIF($E91:$AD91,"*-EM*")+COUNTIF($E91:$AD91,"*-CUP*")+COUNTIF($E91:$AD91,"*-Lector*")</f>
        <v>8</v>
      </c>
      <c r="AH91" s="35">
        <f t="shared" ref="AH91:AH92" si="35">COUNTIF($E91:$AD91,"*-Lector")</f>
        <v>0</v>
      </c>
      <c r="AI91" s="25">
        <f>VLOOKUP($D91,[2]EM!$D$1:$O$65540,5,FALSE)</f>
        <v>0</v>
      </c>
      <c r="AJ91" s="25" t="str">
        <f>_xlfn.XLOOKUP(D91,[2]EM!$D:$D,[2]EM!$AK:$AK,"")</f>
        <v>Schedule Christina and Oscar together</v>
      </c>
      <c r="AK91" s="25">
        <f>_xlfn.XLOOKUP(D91,[2]EM!$D:$D,[2]EM!$AN:$AN,"")</f>
        <v>0</v>
      </c>
      <c r="AL91" s="4" t="str">
        <f>VLOOKUP($D91,[2]EM!$D$1:$O$65540,12,FALSE)</f>
        <v>ctrevino2222@gmail.com</v>
      </c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DV91" s="10"/>
    </row>
    <row r="92" spans="1:126" s="11" customFormat="1" ht="20.100000000000001" customHeight="1" x14ac:dyDescent="0.2">
      <c r="A92" s="41">
        <f>_xlfn.XLOOKUP(D92,[2]EM!$D:$D,[2]EM!$F:$F,"")</f>
        <v>0</v>
      </c>
      <c r="B92" s="88" t="str">
        <f>VLOOKUP($D92,[2]EM!$D$1:$P$65540,13,FALSE)</f>
        <v>512-214-3617</v>
      </c>
      <c r="C92" s="63" t="str">
        <f>_xlfn.XLOOKUP(D92&amp;"*",[2]EM!$D:$D,[2]EM!$E:$E,"",2)</f>
        <v>11:15,</v>
      </c>
      <c r="D92" s="47" t="s">
        <v>167</v>
      </c>
      <c r="E92" s="70" t="str">
        <f>IF(ISNUMBER(MATCH($D92,'[1]Scheduling Worksheet'!$B$1:$B$65536,0)),VLOOKUP($D92,'[1]Scheduling Worksheet'!$B$1:$W$65536,22,FALSE),"")</f>
        <v/>
      </c>
      <c r="F92" s="71" t="str">
        <f>IF(ISNUMBER(MATCH($D92,'[1]Scheduling Worksheet'!$C$1:$C$65536,0)),VLOOKUP($D92,'[1]Scheduling Worksheet'!$C$1:$X$65536,21,FALSE),"")</f>
        <v/>
      </c>
      <c r="G92" s="71" t="str">
        <f>IF(ISNUMBER(MATCH($D92,'[1]Scheduling Worksheet'!$D$1:$D$65536,0)),VLOOKUP($D92,'[1]Scheduling Worksheet'!$D$1:$X$65536,20,FALSE),"")</f>
        <v>11:15-EM</v>
      </c>
      <c r="H92" s="71" t="str">
        <f>IF(ISNUMBER(MATCH($D92,'[1]Scheduling Worksheet'!$E$1:$E$65536,0)),VLOOKUP($D92,'[1]Scheduling Worksheet'!$E$1:$X$65536,19,FALSE),"")</f>
        <v/>
      </c>
      <c r="I92" s="71" t="str">
        <f>IF(ISNUMBER(MATCH($D92,'[1]Scheduling Worksheet'!$F$1:$F$65536,0)),VLOOKUP($D92,'[1]Scheduling Worksheet'!$F$1:$X$65536,19,FALSE),"")</f>
        <v>11:15-EM</v>
      </c>
      <c r="J92" s="71" t="str">
        <f>IF(ISNUMBER(MATCH($D92,'[1]Scheduling Worksheet'!$G$1:$G$65536,0)),VLOOKUP($D92,'[1]Scheduling Worksheet'!$G$1:$X$65536,17,FALSE),"")</f>
        <v/>
      </c>
      <c r="K92" s="71" t="str">
        <f>IF(ISNUMBER(MATCH($D92,'[1]Scheduling Worksheet'!$H$1:$H$65536,0)),VLOOKUP($D92,'[1]Scheduling Worksheet'!$H$1:$X$65536,16,FALSE),"")</f>
        <v>11:15-EM</v>
      </c>
      <c r="L92" s="71" t="str">
        <f>IF(ISNUMBER(MATCH($D92,'[1]Scheduling Worksheet'!$I$1:$I$65536,0)),VLOOKUP($D92,'[1]Scheduling Worksheet'!$I$1:$X$65536,15,FALSE),"")</f>
        <v/>
      </c>
      <c r="M92" s="71" t="str">
        <f>IF(ISNUMBER(MATCH($D92,'[1]Scheduling Worksheet'!$J$1:$J$65536,0)),VLOOKUP($D92,'[1]Scheduling Worksheet'!$J$1:$X$65536,14,FALSE),"")</f>
        <v>11:15-EM</v>
      </c>
      <c r="N92" s="93" t="str">
        <f>IF(ISNUMBER(MATCH($D92,'[1]Scheduling Worksheet'!$K$1:$K$65536,0)),VLOOKUP($D92,'[1]Scheduling Worksheet'!$K$1:$X$65536,13,FALSE),"")</f>
        <v/>
      </c>
      <c r="O92" s="36"/>
      <c r="P92"/>
      <c r="Q92"/>
      <c r="R92" s="62" t="str">
        <f t="shared" si="30"/>
        <v>512-214-3617</v>
      </c>
      <c r="S92" s="63" t="str">
        <f t="shared" si="31"/>
        <v>11:15,</v>
      </c>
      <c r="T92" s="74" t="str">
        <f t="shared" si="32"/>
        <v>Castelan, Oscar*</v>
      </c>
      <c r="U92" s="75" t="str">
        <f>IF(ISNUMBER(MATCH($D92,'[1]Scheduling Worksheet'!L$1:L$65536,0)),VLOOKUP($D92,'[1]Scheduling Worksheet'!$L$1:$X$65536,13,FALSE),"")</f>
        <v>11:15-EM</v>
      </c>
      <c r="V92" s="71" t="str">
        <f>IF(ISNUMBER(MATCH($D92,'[1]Scheduling Worksheet'!$M$1:$M$65536,0)),VLOOKUP($D92,'[1]Scheduling Worksheet'!$M$1:$X$65536,12,FALSE),"")</f>
        <v/>
      </c>
      <c r="W92" s="71" t="str">
        <f>IF(ISNUMBER(MATCH($D92,'[1]Scheduling Worksheet'!$N$1:$N$65536,0)),VLOOKUP($D92,'[1]Scheduling Worksheet'!$N$1:$X$65536,11,FALSE),"")</f>
        <v>11:15-EM</v>
      </c>
      <c r="X92" s="71" t="str">
        <f>IF(ISNUMBER(MATCH($D92,'[1]Scheduling Worksheet'!$O$1:$O$65536,0)),VLOOKUP($D92,'[1]Scheduling Worksheet'!$O$1:$X$65536,10,FALSE),"")</f>
        <v/>
      </c>
      <c r="Y92" s="87" t="str">
        <f>IF(ISNUMBER(MATCH($D92,'[1]Scheduling Worksheet'!$P$1:$P$65536,0)),VLOOKUP($D92,'[1]Scheduling Worksheet'!$P$1:$X$65536,9,FALSE),"")</f>
        <v/>
      </c>
      <c r="Z92" s="71" t="str">
        <f>IF(ISNUMBER(MATCH($D92,'[1]Scheduling Worksheet'!$Q$1:$Q$65536,0)),VLOOKUP($D92,'[1]Scheduling Worksheet'!$Q$1:$X$65536,8,FALSE),"")</f>
        <v>11:15-EM</v>
      </c>
      <c r="AA92" s="71" t="str">
        <f>IF(ISNUMBER(MATCH($D92,'[1]Scheduling Worksheet'!$R$1:$R$65536,0)),VLOOKUP($D92,'[1]Scheduling Worksheet'!$R$1:$X$65536,7,FALSE),"")</f>
        <v>11:15-EM</v>
      </c>
      <c r="AB92" s="87" t="str">
        <f>IF(ISNUMBER(MATCH($D92,'[1]Scheduling Worksheet'!$S$1:$S$65536,0)),VLOOKUP($D92,'[1]Scheduling Worksheet'!$S$1:$X$65536,6,FALSE),"")</f>
        <v/>
      </c>
      <c r="AC92" s="94" t="str">
        <f>IF(ISNUMBER(MATCH($D92,'[1]Scheduling Worksheet'!$T$1:$T$65536,0)),VLOOKUP($D92,'[1]Scheduling Worksheet'!$T$1:$X$65536,5,FALSE),"")</f>
        <v/>
      </c>
      <c r="AD92" s="94" t="str">
        <f>IF(ISNUMBER(MATCH($D92,'[1]Scheduling Worksheet'!$T$1:$T$65536,0)),VLOOKUP($D92,'[1]Scheduling Worksheet'!$T$1:$X$65536,5,FALSE),"")</f>
        <v/>
      </c>
      <c r="AE92" s="6">
        <f t="shared" si="27"/>
        <v>8</v>
      </c>
      <c r="AF92" s="6">
        <f t="shared" si="33"/>
        <v>8</v>
      </c>
      <c r="AG92" s="6">
        <f t="shared" si="34"/>
        <v>8</v>
      </c>
      <c r="AH92" s="35">
        <f t="shared" si="35"/>
        <v>0</v>
      </c>
      <c r="AI92" s="25">
        <f>VLOOKUP($D92,[2]EM!$D$1:$O$65540,5,FALSE)</f>
        <v>0</v>
      </c>
      <c r="AJ92" s="25" t="str">
        <f>_xlfn.XLOOKUP(D92,[2]EM!$D:$D,[2]EM!$AK:$AK,"")</f>
        <v>Schedule Christina and Oscar together</v>
      </c>
      <c r="AK92" s="25">
        <f>_xlfn.XLOOKUP(D92,[2]EM!$D:$D,[2]EM!$AN:$AN,"")</f>
        <v>0</v>
      </c>
      <c r="AL92" s="4" t="str">
        <f>VLOOKUP($D92,[2]EM!$D$1:$O$65540,12,FALSE)</f>
        <v>oscarcastelan40@gmail.com</v>
      </c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DV92" s="10"/>
    </row>
    <row r="93" spans="1:126" s="11" customFormat="1" ht="20.100000000000001" customHeight="1" x14ac:dyDescent="0.2">
      <c r="A93" s="41">
        <f>_xlfn.XLOOKUP(D93,[2]EM!$D:$D,[2]EM!$H:$H,"")</f>
        <v>0</v>
      </c>
      <c r="B93" s="88" t="str">
        <f>VLOOKUP($D93,[2]EM!$D$1:$P$65540,13,FALSE)</f>
        <v>512-669-1450</v>
      </c>
      <c r="C93" s="63" t="str">
        <f>_xlfn.XLOOKUP(D93&amp;"*",[2]EM!$D:$D,[2]EM!$E:$E,"",2)</f>
        <v>11:15,</v>
      </c>
      <c r="D93" s="47" t="s">
        <v>164</v>
      </c>
      <c r="E93" s="70" t="str">
        <f>IF(ISNUMBER(MATCH($D93,'[1]Scheduling Worksheet'!$B$1:$B$65536,0)),VLOOKUP($D93,'[1]Scheduling Worksheet'!$B$1:$W$65536,22,FALSE),"")</f>
        <v/>
      </c>
      <c r="F93" s="71" t="str">
        <f>IF(ISNUMBER(MATCH($D93,'[1]Scheduling Worksheet'!$C$1:$C$65536,0)),VLOOKUP($D93,'[1]Scheduling Worksheet'!$C$1:$X$65536,21,FALSE),"")</f>
        <v>11:15-EM</v>
      </c>
      <c r="G93" s="71" t="str">
        <f>IF(ISNUMBER(MATCH($D93,'[1]Scheduling Worksheet'!$D$1:$D$65536,0)),VLOOKUP($D93,'[1]Scheduling Worksheet'!$D$1:$X$65536,20,FALSE),"")</f>
        <v/>
      </c>
      <c r="H93" s="71" t="str">
        <f>IF(ISNUMBER(MATCH($D93,'[1]Scheduling Worksheet'!$E$1:$E$65536,0)),VLOOKUP($D93,'[1]Scheduling Worksheet'!$E$1:$X$65536,19,FALSE),"")</f>
        <v>11:15-EM</v>
      </c>
      <c r="I93" s="71" t="str">
        <f>IF(ISNUMBER(MATCH($D93,'[1]Scheduling Worksheet'!$F$1:$F$65536,0)),VLOOKUP($D93,'[1]Scheduling Worksheet'!$F$1:$X$65536,19,FALSE),"")</f>
        <v/>
      </c>
      <c r="J93" s="71" t="str">
        <f>IF(ISNUMBER(MATCH($D93,'[1]Scheduling Worksheet'!$G$1:$G$65536,0)),VLOOKUP($D93,'[1]Scheduling Worksheet'!$G$1:$X$65536,17,FALSE),"")</f>
        <v>11:15-EM</v>
      </c>
      <c r="K93" s="71" t="str">
        <f>IF(ISNUMBER(MATCH($D93,'[1]Scheduling Worksheet'!$H$1:$H$65536,0)),VLOOKUP($D93,'[1]Scheduling Worksheet'!$H$1:$X$65536,16,FALSE),"")</f>
        <v/>
      </c>
      <c r="L93" s="71" t="str">
        <f>IF(ISNUMBER(MATCH($D93,'[1]Scheduling Worksheet'!$I$1:$I$65536,0)),VLOOKUP($D93,'[1]Scheduling Worksheet'!$I$1:$X$65536,15,FALSE),"")</f>
        <v>11:15-EM</v>
      </c>
      <c r="M93" s="67" t="str">
        <f>IF(ISNUMBER(MATCH($D93,'[1]Scheduling Worksheet'!$J$1:$J$65536,0)),VLOOKUP($D93,'[1]Scheduling Worksheet'!$J$1:$X$65536,14,FALSE),"")</f>
        <v/>
      </c>
      <c r="N93" s="72" t="str">
        <f>IF(ISNUMBER(MATCH($D93,'[1]Scheduling Worksheet'!$K$1:$K$65536,0)),VLOOKUP($D93,'[1]Scheduling Worksheet'!$K$1:$X$65536,13,FALSE),"")</f>
        <v>11:15-EM</v>
      </c>
      <c r="O93" s="36"/>
      <c r="P93"/>
      <c r="Q93"/>
      <c r="R93" s="62" t="str">
        <f t="shared" ref="R93:T102" si="36">B93</f>
        <v>512-669-1450</v>
      </c>
      <c r="S93" s="63" t="str">
        <f t="shared" si="36"/>
        <v>11:15,</v>
      </c>
      <c r="T93" s="74" t="str">
        <f t="shared" si="36"/>
        <v>Castelan, Max*</v>
      </c>
      <c r="U93" s="71" t="str">
        <f>IF(ISNUMBER(MATCH($D93,'[1]Scheduling Worksheet'!L$1:L$65536,0)),VLOOKUP($D93,'[1]Scheduling Worksheet'!$L$1:$X$65536,13,FALSE),"")</f>
        <v/>
      </c>
      <c r="V93" s="71" t="str">
        <f>IF(ISNUMBER(MATCH($D93,'[1]Scheduling Worksheet'!$M$1:$M$65536,0)),VLOOKUP($D93,'[1]Scheduling Worksheet'!$M$1:$X$65536,12,FALSE),"")</f>
        <v>11:15-EM</v>
      </c>
      <c r="W93" s="71" t="str">
        <f>IF(ISNUMBER(MATCH($D93,'[1]Scheduling Worksheet'!$N$1:$N$65536,0)),VLOOKUP($D93,'[1]Scheduling Worksheet'!$N$1:$X$65536,11,FALSE),"")</f>
        <v/>
      </c>
      <c r="X93" s="71" t="str">
        <f>IF(ISNUMBER(MATCH($D93,'[1]Scheduling Worksheet'!$O$1:$O$65536,0)),VLOOKUP($D93,'[1]Scheduling Worksheet'!$O$1:$X$65536,10,FALSE),"")</f>
        <v>11:15-EM</v>
      </c>
      <c r="Y93" s="87" t="str">
        <f>IF(ISNUMBER(MATCH($D93,'[1]Scheduling Worksheet'!$P$1:$P$65536,0)),VLOOKUP($D93,'[1]Scheduling Worksheet'!$P$1:$X$65536,9,FALSE),"")</f>
        <v/>
      </c>
      <c r="Z93" s="87" t="str">
        <f>IF(ISNUMBER(MATCH($D93,'[1]Scheduling Worksheet'!$Q$1:$Q$65536,0)),VLOOKUP($D93,'[1]Scheduling Worksheet'!$Q$1:$X$65536,8,FALSE),"")</f>
        <v/>
      </c>
      <c r="AA93" s="87" t="str">
        <f>IF(ISNUMBER(MATCH($D93,'[1]Scheduling Worksheet'!$R$1:$R$65536,0)),VLOOKUP($D93,'[1]Scheduling Worksheet'!$R$1:$X$65536,7,FALSE),"")</f>
        <v/>
      </c>
      <c r="AB93" s="94" t="str">
        <f>IF(ISNUMBER(MATCH($D93,'[1]Scheduling Worksheet'!$S$1:$S$65536,0)),VLOOKUP($D93,'[1]Scheduling Worksheet'!$S$1:$X$65536,6,FALSE),"")</f>
        <v/>
      </c>
      <c r="AC93" s="94" t="str">
        <f>IF(ISNUMBER(MATCH($D93,'[1]Scheduling Worksheet'!$T$1:$T$65536,0)),VLOOKUP($D93,'[1]Scheduling Worksheet'!$T$1:$X$65536,5,FALSE),"")</f>
        <v/>
      </c>
      <c r="AD93" s="31"/>
      <c r="AE93" s="6">
        <f>COUNTIF($E93:$AC93,"*-EM*")+COUNTIF($E93:$AC93,"*-CUP*")</f>
        <v>7</v>
      </c>
      <c r="AF93" s="6">
        <f>COUNTIF($E93:$AC93,"*-EM*")+COUNTIF($E93:$AC93,"*-CUP*")+COUNTIF($E93:$AC93,"*-Lector*")</f>
        <v>7</v>
      </c>
      <c r="AG93" s="35">
        <f>COUNTIF($E93:$AC93,"*-Lector")</f>
        <v>0</v>
      </c>
      <c r="AH93" s="25">
        <f>VLOOKUP($D93,[2]EM!$D$1:$O$65540,5,FALSE)</f>
        <v>0</v>
      </c>
      <c r="AI93" s="25">
        <f>_xlfn.XLOOKUP(D93,[2]EM!$D:$D,[2]EM!$AK:$AK,"")</f>
        <v>0</v>
      </c>
      <c r="AJ93" s="25">
        <f>_xlfn.XLOOKUP(D93,[2]EM!$D:$D,[2]EM!$AN:$AN,"")</f>
        <v>0</v>
      </c>
      <c r="AK93" s="4" t="str">
        <f>VLOOKUP($D93,[2]EM!$D$1:$O$65540,12,FALSE)</f>
        <v>maxc4088@gmail.com</v>
      </c>
      <c r="AL93" s="3"/>
      <c r="AM93" s="3" t="str">
        <f>_xlfn.XLOOKUP(D93,'[2]EIM check'!$A:$A,'[2]EIM check'!$C:$C,"no info")</f>
        <v>teen</v>
      </c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DU93" s="10"/>
    </row>
    <row r="94" spans="1:126" s="5" customFormat="1" ht="20.25" customHeight="1" x14ac:dyDescent="0.2">
      <c r="A94" s="41" t="str">
        <f>_xlfn.XLOOKUP(D94,[2]EM!$D:$D,[2]EM!$H:$H,"")</f>
        <v>LEC</v>
      </c>
      <c r="B94" s="89" t="str">
        <f>VLOOKUP($D94,[2]EM!$D$1:$P$65540,13,FALSE)</f>
        <v>512-221-4397</v>
      </c>
      <c r="C94" s="54" t="str">
        <f>_xlfn.XLOOKUP(D94&amp;"*",[2]EM!$D:$D,[2]EM!$E:$E,"",2)</f>
        <v>11:15,</v>
      </c>
      <c r="D94" s="60" t="s">
        <v>171</v>
      </c>
      <c r="E94" s="65" t="str">
        <f>IF(ISNUMBER(MATCH($D94,'[1]Scheduling Worksheet'!$B$1:$B$65536,0)),VLOOKUP($D94,'[1]Scheduling Worksheet'!$B$1:$W$65536,22,FALSE),"")</f>
        <v/>
      </c>
      <c r="F94" s="67" t="str">
        <f>IF(ISNUMBER(MATCH($D94,'[1]Scheduling Worksheet'!$C$1:$C$65536,0)),VLOOKUP($D94,'[1]Scheduling Worksheet'!$C$1:$X$65536,21,FALSE),"")</f>
        <v>11:15-EM</v>
      </c>
      <c r="G94" s="67" t="str">
        <f>IF(ISNUMBER(MATCH($D94,'[1]Scheduling Worksheet'!$D$1:$D$65536,0)),VLOOKUP($D94,'[1]Scheduling Worksheet'!$D$1:$X$65536,20,FALSE),"")</f>
        <v/>
      </c>
      <c r="H94" s="67" t="str">
        <f>IF(ISNUMBER(MATCH($D94,'[1]Scheduling Worksheet'!$E$1:$E$65536,0)),VLOOKUP($D94,'[1]Scheduling Worksheet'!$E$1:$X$65536,19,FALSE),"")</f>
        <v>11:15-Lector</v>
      </c>
      <c r="I94" s="67" t="str">
        <f>IF(ISNUMBER(MATCH($D94,'[1]Scheduling Worksheet'!$F$1:$F$65536,0)),VLOOKUP($D94,'[1]Scheduling Worksheet'!$F$1:$X$65536,19,FALSE),"")</f>
        <v/>
      </c>
      <c r="J94" s="67" t="str">
        <f>IF(ISNUMBER(MATCH($D94,'[1]Scheduling Worksheet'!$G$1:$G$65536,0)),VLOOKUP($D94,'[1]Scheduling Worksheet'!$G$1:$X$65536,17,FALSE),"")</f>
        <v>11:15-EM</v>
      </c>
      <c r="K94" s="67" t="str">
        <f>IF(ISNUMBER(MATCH($D94,'[1]Scheduling Worksheet'!$H$1:$H$65536,0)),VLOOKUP($D94,'[1]Scheduling Worksheet'!$H$1:$X$65536,16,FALSE),"")</f>
        <v/>
      </c>
      <c r="L94" s="67" t="str">
        <f>IF(ISNUMBER(MATCH($D94,'[1]Scheduling Worksheet'!$I$1:$I$65536,0)),VLOOKUP($D94,'[1]Scheduling Worksheet'!$I$1:$X$65536,15,FALSE),"")</f>
        <v>11:15-EM</v>
      </c>
      <c r="M94" s="67" t="str">
        <f>IF(ISNUMBER(MATCH($D94,'[1]Scheduling Worksheet'!$J$1:$J$65536,0)),VLOOKUP($D94,'[1]Scheduling Worksheet'!$J$1:$X$65536,14,FALSE),"")</f>
        <v/>
      </c>
      <c r="N94" s="68" t="str">
        <f>IF(ISNUMBER(MATCH($D94,'[1]Scheduling Worksheet'!$K$1:$K$65536,0)),VLOOKUP($D94,'[1]Scheduling Worksheet'!$K$1:$X$65536,13,FALSE),"")</f>
        <v>11:15-EM</v>
      </c>
      <c r="O94" s="36"/>
      <c r="P94"/>
      <c r="Q94"/>
      <c r="R94" s="52" t="str">
        <f t="shared" si="36"/>
        <v>512-221-4397</v>
      </c>
      <c r="S94" s="54" t="str">
        <f t="shared" si="36"/>
        <v>11:15,</v>
      </c>
      <c r="T94" s="53" t="str">
        <f t="shared" si="36"/>
        <v>Meyers, Laura*</v>
      </c>
      <c r="U94" s="67" t="str">
        <f>IF(ISNUMBER(MATCH($D94,'[1]Scheduling Worksheet'!L$1:L$65536,0)),VLOOKUP($D94,'[1]Scheduling Worksheet'!$L$1:$X$65536,13,FALSE),"")</f>
        <v/>
      </c>
      <c r="V94" s="67" t="str">
        <f>IF(ISNUMBER(MATCH($D94,'[1]Scheduling Worksheet'!$M$1:$M$65536,0)),VLOOKUP($D94,'[1]Scheduling Worksheet'!$M$1:$X$65536,12,FALSE),"")</f>
        <v>11:15-EM</v>
      </c>
      <c r="W94" s="67" t="str">
        <f>IF(ISNUMBER(MATCH($D94,'[1]Scheduling Worksheet'!$N$1:$N$65536,0)),VLOOKUP($D94,'[1]Scheduling Worksheet'!$N$1:$X$65536,11,FALSE),"")</f>
        <v/>
      </c>
      <c r="X94" s="67" t="str">
        <f>IF(ISNUMBER(MATCH($D94,'[1]Scheduling Worksheet'!$O$1:$O$65536,0)),VLOOKUP($D94,'[1]Scheduling Worksheet'!$O$1:$X$65536,10,FALSE),"")</f>
        <v>11:15-Lector</v>
      </c>
      <c r="Y94" s="67" t="str">
        <f>IF(ISNUMBER(MATCH($D94,'[1]Scheduling Worksheet'!$P$1:$P$65536,0)),VLOOKUP($D94,'[1]Scheduling Worksheet'!$P$1:$X$65536,9,FALSE),"")</f>
        <v/>
      </c>
      <c r="Z94" s="67" t="str">
        <f>IF(ISNUMBER(MATCH($D94,'[1]Scheduling Worksheet'!$Q$1:$Q$65536,0)),VLOOKUP($D94,'[1]Scheduling Worksheet'!$Q$1:$X$65536,8,FALSE),"")</f>
        <v>11:15-EM</v>
      </c>
      <c r="AA94" s="67" t="str">
        <f>IF(ISNUMBER(MATCH($D94,'[1]Scheduling Worksheet'!$R$1:$R$65536,0)),VLOOKUP($D94,'[1]Scheduling Worksheet'!$R$1:$X$65536,7,FALSE),"")</f>
        <v>11:15-EM</v>
      </c>
      <c r="AB94" s="68" t="str">
        <f>IF(ISNUMBER(MATCH($D94,'[1]Scheduling Worksheet'!$S$1:$S$65536,0)),VLOOKUP($D94,'[1]Scheduling Worksheet'!$S$1:$X$65536,6,FALSE),"")</f>
        <v/>
      </c>
      <c r="AC94" s="68" t="str">
        <f>IF(ISNUMBER(MATCH($D94,'[1]Scheduling Worksheet'!$T$1:$T$65536,0)),VLOOKUP($D94,'[1]Scheduling Worksheet'!$T$1:$X$65536,5,FALSE),"")</f>
        <v>11:15-Lector</v>
      </c>
      <c r="AD94" s="30"/>
      <c r="AE94" s="6">
        <f>COUNTIF($E94:$AC94,"*-EM*")+COUNTIF($E94:$AC94,"*-CUP*")</f>
        <v>7</v>
      </c>
      <c r="AF94" s="6">
        <f>COUNTIF($E94:$AC94,"*-EM*")+COUNTIF($E94:$AC94,"*-CUP*")+COUNTIF($E94:$AC94,"*-Lector*")</f>
        <v>10</v>
      </c>
      <c r="AG94" s="35">
        <f>COUNTIF($E94:$AC94,"*-Lector")</f>
        <v>3</v>
      </c>
      <c r="AH94" s="25" t="str">
        <f>VLOOKUP($D94,[2]EM!$D$1:$O$65540,5,FALSE)</f>
        <v>LEC</v>
      </c>
      <c r="AI94" s="25">
        <f>_xlfn.XLOOKUP(D94,[2]EM!$D:$D,[2]EM!$AK:$AK,"")</f>
        <v>0</v>
      </c>
      <c r="AJ94" s="25">
        <f>_xlfn.XLOOKUP(D94,[2]EM!$D:$D,[2]EM!$AN:$AN,"")</f>
        <v>0</v>
      </c>
      <c r="AK94" s="4" t="str">
        <f>VLOOKUP($D94,[2]EM!$D$1:$O$65540,12,FALSE)</f>
        <v>lgmey06@gmail.com</v>
      </c>
      <c r="AL94" s="3" t="s">
        <v>181</v>
      </c>
      <c r="AM94" s="3">
        <f>_xlfn.XLOOKUP(D94,'[2]EIM check'!$A:$A,'[2]EIM check'!$C:$C,"no info")</f>
        <v>0</v>
      </c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</row>
    <row r="95" spans="1:126" s="9" customFormat="1" ht="20.25" customHeight="1" x14ac:dyDescent="0.2">
      <c r="A95" s="41" t="str">
        <f>_xlfn.XLOOKUP(D95,[2]EM!$D:$D,[2]EM!$H:$H,"")</f>
        <v>AS</v>
      </c>
      <c r="B95" s="89" t="str">
        <f>VLOOKUP($D95,[2]EM!$D$1:$P$65540,13,FALSE)</f>
        <v>512-638-9612</v>
      </c>
      <c r="C95" s="54" t="str">
        <f>_xlfn.XLOOKUP(D95&amp;"*",[2]EM!$D:$D,[2]EM!$E:$E,"",2)</f>
        <v>11:15,</v>
      </c>
      <c r="D95" s="60" t="s">
        <v>159</v>
      </c>
      <c r="E95" s="65" t="str">
        <f>IF(ISNUMBER(MATCH($D95,'[1]Scheduling Worksheet'!$B$1:$B$65536,0)),VLOOKUP($D95,'[1]Scheduling Worksheet'!$B$1:$W$65536,22,FALSE),"")</f>
        <v/>
      </c>
      <c r="F95" s="67" t="str">
        <f>IF(ISNUMBER(MATCH($D95,'[1]Scheduling Worksheet'!$C$1:$C$65536,0)),VLOOKUP($D95,'[1]Scheduling Worksheet'!$C$1:$X$65536,21,FALSE),"")</f>
        <v>11:15-EM</v>
      </c>
      <c r="G95" s="67" t="str">
        <f>IF(ISNUMBER(MATCH($D95,'[1]Scheduling Worksheet'!$D$1:$D$65536,0)),VLOOKUP($D95,'[1]Scheduling Worksheet'!$D$1:$X$65536,20,FALSE),"")</f>
        <v/>
      </c>
      <c r="H95" s="66" t="str">
        <f>IF(ISNUMBER(MATCH($D95,'[1]Scheduling Worksheet'!$E$1:$E$65536,0)),VLOOKUP($D95,'[1]Scheduling Worksheet'!$E$1:$X$65536,19,FALSE),"")</f>
        <v/>
      </c>
      <c r="I95" s="67" t="str">
        <f>IF(ISNUMBER(MATCH($D95,'[1]Scheduling Worksheet'!$F$1:$F$65536,0)),VLOOKUP($D95,'[1]Scheduling Worksheet'!$F$1:$X$65536,19,FALSE),"")</f>
        <v>11:15-AS</v>
      </c>
      <c r="J95" s="66" t="str">
        <f>IF(ISNUMBER(MATCH($D95,'[1]Scheduling Worksheet'!$G$1:$G$65536,0)),VLOOKUP($D95,'[1]Scheduling Worksheet'!$G$1:$X$65536,17,FALSE),"")</f>
        <v/>
      </c>
      <c r="K95" s="67" t="str">
        <f>IF(ISNUMBER(MATCH($D95,'[1]Scheduling Worksheet'!$H$1:$H$65536,0)),VLOOKUP($D95,'[1]Scheduling Worksheet'!$H$1:$X$65536,16,FALSE),"")</f>
        <v>11:15-EM</v>
      </c>
      <c r="L95" s="67" t="str">
        <f>IF(ISNUMBER(MATCH($D95,'[1]Scheduling Worksheet'!$I$1:$I$65536,0)),VLOOKUP($D95,'[1]Scheduling Worksheet'!$I$1:$X$65536,15,FALSE),"")</f>
        <v/>
      </c>
      <c r="M95" s="67" t="str">
        <f>IF(ISNUMBER(MATCH($D95,'[1]Scheduling Worksheet'!$J$1:$J$65536,0)),VLOOKUP($D95,'[1]Scheduling Worksheet'!$J$1:$X$65536,14,FALSE),"")</f>
        <v>11:15-AS</v>
      </c>
      <c r="N95" s="69" t="str">
        <f>IF(ISNUMBER(MATCH($D95,'[1]Scheduling Worksheet'!$K$1:$K$65536,0)),VLOOKUP($D95,'[1]Scheduling Worksheet'!$K$1:$X$65536,13,FALSE),"")</f>
        <v/>
      </c>
      <c r="O95" s="36"/>
      <c r="P95"/>
      <c r="Q95"/>
      <c r="R95" s="52" t="str">
        <f t="shared" si="36"/>
        <v>512-638-9612</v>
      </c>
      <c r="S95" s="54" t="str">
        <f t="shared" si="36"/>
        <v>11:15,</v>
      </c>
      <c r="T95" s="53" t="str">
        <f t="shared" si="36"/>
        <v>Wolf, Ian*</v>
      </c>
      <c r="U95" s="67" t="str">
        <f>IF(ISNUMBER(MATCH($D95,'[1]Scheduling Worksheet'!L$1:L$65536,0)),VLOOKUP($D95,'[1]Scheduling Worksheet'!$L$1:$X$65536,13,FALSE),"")</f>
        <v>11:15-EM</v>
      </c>
      <c r="V95" s="67" t="str">
        <f>IF(ISNUMBER(MATCH($D95,'[1]Scheduling Worksheet'!$M$1:$M$65536,0)),VLOOKUP($D95,'[1]Scheduling Worksheet'!$M$1:$X$65536,12,FALSE),"")</f>
        <v/>
      </c>
      <c r="W95" s="67" t="str">
        <f>IF(ISNUMBER(MATCH($D95,'[1]Scheduling Worksheet'!$N$1:$N$65536,0)),VLOOKUP($D95,'[1]Scheduling Worksheet'!$N$1:$X$65536,11,FALSE),"")</f>
        <v>11:15-AS</v>
      </c>
      <c r="X95" s="67" t="str">
        <f>IF(ISNUMBER(MATCH($D95,'[1]Scheduling Worksheet'!$O$1:$O$65536,0)),VLOOKUP($D95,'[1]Scheduling Worksheet'!$O$1:$X$65536,10,FALSE),"")</f>
        <v>11:15-EM</v>
      </c>
      <c r="Y95" s="67" t="str">
        <f>IF(ISNUMBER(MATCH($D95,'[1]Scheduling Worksheet'!$P$1:$P$65536,0)),VLOOKUP($D95,'[1]Scheduling Worksheet'!$P$1:$X$65536,9,FALSE),"")</f>
        <v/>
      </c>
      <c r="Z95" s="67" t="str">
        <f>IF(ISNUMBER(MATCH($D95,'[1]Scheduling Worksheet'!$Q$1:$Q$65536,0)),VLOOKUP($D95,'[1]Scheduling Worksheet'!$Q$1:$X$65536,8,FALSE),"")</f>
        <v>11:15-EM</v>
      </c>
      <c r="AA95" s="66" t="str">
        <f>IF(ISNUMBER(MATCH($D95,'[1]Scheduling Worksheet'!$R$1:$R$65536,0)),VLOOKUP($D95,'[1]Scheduling Worksheet'!$R$1:$X$65536,7,FALSE),"")</f>
        <v/>
      </c>
      <c r="AB95" s="68" t="str">
        <f>IF(ISNUMBER(MATCH($D95,'[1]Scheduling Worksheet'!$S$1:$S$65536,0)),VLOOKUP($D95,'[1]Scheduling Worksheet'!$S$1:$X$65536,6,FALSE),"")</f>
        <v>11:15-AS</v>
      </c>
      <c r="AC95" s="68" t="str">
        <f>IF(ISNUMBER(MATCH($D95,'[1]Scheduling Worksheet'!$T$1:$T$65536,0)),VLOOKUP($D95,'[1]Scheduling Worksheet'!$T$1:$X$65536,5,FALSE),"")</f>
        <v/>
      </c>
      <c r="AD95" s="30"/>
      <c r="AE95" s="6">
        <f>COUNTIF($E95:$AC95,"*-EM*")+COUNTIF($E95:$AC95,"*-CUP*")</f>
        <v>5</v>
      </c>
      <c r="AF95" s="6">
        <f>COUNTIF($E95:$AC95,"*-EM*")+COUNTIF($E95:$AC95,"*-CUP*")+COUNTIF($E95:$AC95,"*-Lector*")</f>
        <v>5</v>
      </c>
      <c r="AG95" s="35">
        <f>COUNTIF($E95:$AC95,"*-Lector")</f>
        <v>0</v>
      </c>
      <c r="AH95" s="25" t="str">
        <f>VLOOKUP($D95,[2]EM!$D$1:$O$65540,5,FALSE)</f>
        <v>AS</v>
      </c>
      <c r="AI95" s="25">
        <f>_xlfn.XLOOKUP(D95,[2]EM!$D:$D,[2]EM!$AK:$AK,"")</f>
        <v>0</v>
      </c>
      <c r="AJ95" s="25">
        <f>_xlfn.XLOOKUP(D95,[2]EM!$D:$D,[2]EM!$AN:$AN,"")</f>
        <v>0</v>
      </c>
      <c r="AK95" s="4" t="str">
        <f>VLOOKUP($D95,[2]EM!$D$1:$O$65540,12,FALSE)</f>
        <v>ianw1504@gmail.com</v>
      </c>
      <c r="AL95" s="3" t="s">
        <v>272</v>
      </c>
      <c r="AM95" s="3" t="str">
        <f>_xlfn.XLOOKUP(D95,'[2]EIM check'!$A:$A,'[2]EIM check'!$C:$C,"no info")</f>
        <v>teen</v>
      </c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DU95" s="8"/>
    </row>
    <row r="96" spans="1:126" s="5" customFormat="1" ht="20.25" customHeight="1" x14ac:dyDescent="0.2">
      <c r="A96" s="41" t="str">
        <f>_xlfn.XLOOKUP(D96,[2]EM!$D:$D,[2]EM!$H:$H,"")</f>
        <v>WEL</v>
      </c>
      <c r="B96" s="89" t="str">
        <f>VLOOKUP($D96,[2]EM!$D$1:$P$65540,13,FALSE)</f>
        <v>512-471-3565</v>
      </c>
      <c r="C96" s="54" t="str">
        <f>_xlfn.XLOOKUP(D96&amp;"*",[2]EM!$D:$D,[2]EM!$E:$E,"",2)</f>
        <v>11:15,</v>
      </c>
      <c r="D96" s="60" t="s">
        <v>150</v>
      </c>
      <c r="E96" s="65" t="str">
        <f>IF(ISNUMBER(MATCH($D96,'[1]Scheduling Worksheet'!$B$1:$B$65536,0)),VLOOKUP($D96,'[1]Scheduling Worksheet'!$B$1:$W$65536,22,FALSE),"")</f>
        <v/>
      </c>
      <c r="F96" s="67" t="str">
        <f>IF(ISNUMBER(MATCH($D96,'[1]Scheduling Worksheet'!$C$1:$C$65536,0)),VLOOKUP($D96,'[1]Scheduling Worksheet'!$C$1:$X$65536,21,FALSE),"")</f>
        <v/>
      </c>
      <c r="G96" s="67" t="str">
        <f>IF(ISNUMBER(MATCH($D96,'[1]Scheduling Worksheet'!$D$1:$D$65536,0)),VLOOKUP($D96,'[1]Scheduling Worksheet'!$D$1:$X$65536,20,FALSE),"")</f>
        <v>11:15-EM</v>
      </c>
      <c r="H96" s="66" t="str">
        <f>IF(ISNUMBER(MATCH($D96,'[1]Scheduling Worksheet'!$E$1:$E$65536,0)),VLOOKUP($D96,'[1]Scheduling Worksheet'!$E$1:$X$65536,19,FALSE),"")</f>
        <v/>
      </c>
      <c r="I96" s="67" t="str">
        <f>IF(ISNUMBER(MATCH($D96,'[1]Scheduling Worksheet'!$F$1:$F$65536,0)),VLOOKUP($D96,'[1]Scheduling Worksheet'!$F$1:$X$65536,19,FALSE),"")</f>
        <v/>
      </c>
      <c r="J96" s="66" t="str">
        <f>IF(ISNUMBER(MATCH($D96,'[1]Scheduling Worksheet'!$G$1:$G$65536,0)),VLOOKUP($D96,'[1]Scheduling Worksheet'!$G$1:$X$65536,17,FALSE),"")</f>
        <v/>
      </c>
      <c r="K96" s="67" t="str">
        <f>IF(ISNUMBER(MATCH($D96,'[1]Scheduling Worksheet'!$H$1:$H$65536,0)),VLOOKUP($D96,'[1]Scheduling Worksheet'!$H$1:$X$65536,16,FALSE),"")</f>
        <v>11:15-EM</v>
      </c>
      <c r="L96" s="67" t="str">
        <f>IF(ISNUMBER(MATCH($D96,'[1]Scheduling Worksheet'!$I$1:$I$65536,0)),VLOOKUP($D96,'[1]Scheduling Worksheet'!$I$1:$X$65536,15,FALSE),"")</f>
        <v/>
      </c>
      <c r="M96" s="67" t="str">
        <f>IF(ISNUMBER(MATCH($D96,'[1]Scheduling Worksheet'!$J$1:$J$65536,0)),VLOOKUP($D96,'[1]Scheduling Worksheet'!$J$1:$X$65536,14,FALSE),"")</f>
        <v>11:15-EM</v>
      </c>
      <c r="N96" s="90" t="str">
        <f>IF(ISNUMBER(MATCH($D96,'[1]Scheduling Worksheet'!$K$1:$K$65536,0)),VLOOKUP($D96,'[1]Scheduling Worksheet'!$K$1:$X$65536,13,FALSE),"")</f>
        <v/>
      </c>
      <c r="O96" s="36"/>
      <c r="P96"/>
      <c r="Q96"/>
      <c r="R96" s="52" t="str">
        <f t="shared" si="36"/>
        <v>512-471-3565</v>
      </c>
      <c r="S96" s="54" t="str">
        <f t="shared" si="36"/>
        <v>11:15,</v>
      </c>
      <c r="T96" s="53" t="str">
        <f t="shared" si="36"/>
        <v>Wolf, Angie*</v>
      </c>
      <c r="U96" s="67" t="str">
        <f>IF(ISNUMBER(MATCH($D96,'[1]Scheduling Worksheet'!L$1:L$65536,0)),VLOOKUP($D96,'[1]Scheduling Worksheet'!$L$1:$X$65536,13,FALSE),"")</f>
        <v/>
      </c>
      <c r="V96" s="67" t="str">
        <f>IF(ISNUMBER(MATCH($D96,'[1]Scheduling Worksheet'!$M$1:$M$65536,0)),VLOOKUP($D96,'[1]Scheduling Worksheet'!$M$1:$X$65536,12,FALSE),"")</f>
        <v>11:15-EM</v>
      </c>
      <c r="W96" s="67" t="str">
        <f>IF(ISNUMBER(MATCH($D96,'[1]Scheduling Worksheet'!$N$1:$N$65536,0)),VLOOKUP($D96,'[1]Scheduling Worksheet'!$N$1:$X$65536,11,FALSE),"")</f>
        <v/>
      </c>
      <c r="X96" s="67" t="str">
        <f>IF(ISNUMBER(MATCH($D96,'[1]Scheduling Worksheet'!$O$1:$O$65536,0)),VLOOKUP($D96,'[1]Scheduling Worksheet'!$O$1:$X$65536,10,FALSE),"")</f>
        <v>11:15-EM</v>
      </c>
      <c r="Y96" s="67" t="str">
        <f>IF(ISNUMBER(MATCH($D96,'[1]Scheduling Worksheet'!$P$1:$P$65536,0)),VLOOKUP($D96,'[1]Scheduling Worksheet'!$P$1:$X$65536,9,FALSE),"")</f>
        <v/>
      </c>
      <c r="Z96" s="67" t="str">
        <f>IF(ISNUMBER(MATCH($D96,'[1]Scheduling Worksheet'!$Q$1:$Q$65536,0)),VLOOKUP($D96,'[1]Scheduling Worksheet'!$Q$1:$X$65536,8,FALSE),"")</f>
        <v>11:15-EM</v>
      </c>
      <c r="AA96" s="66" t="str">
        <f>IF(ISNUMBER(MATCH($D96,'[1]Scheduling Worksheet'!$R$1:$R$65536,0)),VLOOKUP($D96,'[1]Scheduling Worksheet'!$R$1:$X$65536,7,FALSE),"")</f>
        <v/>
      </c>
      <c r="AB96" s="68" t="str">
        <f>IF(ISNUMBER(MATCH($D96,'[1]Scheduling Worksheet'!$S$1:$S$65536,0)),VLOOKUP($D96,'[1]Scheduling Worksheet'!$S$1:$X$65536,6,FALSE),"")</f>
        <v/>
      </c>
      <c r="AC96" s="68" t="str">
        <f>IF(ISNUMBER(MATCH($D96,'[1]Scheduling Worksheet'!$T$1:$T$65536,0)),VLOOKUP($D96,'[1]Scheduling Worksheet'!$T$1:$X$65536,5,FALSE),"")</f>
        <v>11:15-EM</v>
      </c>
      <c r="AD96" s="30"/>
      <c r="AE96" s="6">
        <f>COUNTIF($E96:$AC96,"*-EM*")+COUNTIF($E96:$AC96,"*-CUP*")</f>
        <v>7</v>
      </c>
      <c r="AF96" s="6">
        <f>COUNTIF($E96:$AC96,"*-EM*")+COUNTIF($E96:$AC96,"*-CUP*")+COUNTIF($E96:$AC96,"*-Lector*")</f>
        <v>7</v>
      </c>
      <c r="AG96" s="35">
        <f>COUNTIF($E96:$AC96,"*-Lector")</f>
        <v>0</v>
      </c>
      <c r="AH96" s="25" t="str">
        <f>VLOOKUP($D96,[2]EM!$D$1:$O$65540,5,FALSE)</f>
        <v>WEL</v>
      </c>
      <c r="AI96" s="25" t="str">
        <f>_xlfn.XLOOKUP(D96,[2]EM!$D:$D,[2]EM!$AK:$AK,"")</f>
        <v>Schedule Angie and Jon Separately</v>
      </c>
      <c r="AJ96" s="25">
        <f>_xlfn.XLOOKUP(D96,[2]EM!$D:$D,[2]EM!$AN:$AN,"")</f>
        <v>0</v>
      </c>
      <c r="AK96" s="4" t="str">
        <f>VLOOKUP($D96,[2]EM!$D$1:$O$65540,12,FALSE)</f>
        <v>angiewolf92@gmail.com</v>
      </c>
      <c r="AL96" s="3" t="s">
        <v>267</v>
      </c>
      <c r="AM96" s="3" t="str">
        <f>_xlfn.XLOOKUP(D96,'[2]EIM check'!$A:$A,'[2]EIM check'!$C:$C,"no info")</f>
        <v>no info</v>
      </c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</row>
    <row r="97" spans="1:126" s="5" customFormat="1" ht="20.25" customHeight="1" x14ac:dyDescent="0.2">
      <c r="A97" s="41" t="str">
        <f>_xlfn.XLOOKUP(D97,[2]EM!$D:$D,[2]EM!$H:$H,"")</f>
        <v>WEL</v>
      </c>
      <c r="B97" s="89" t="str">
        <f>VLOOKUP($D97,[2]EM!$D$1:$P$65540,13,FALSE)</f>
        <v>512-497-5244</v>
      </c>
      <c r="C97" s="54" t="str">
        <f>_xlfn.XLOOKUP(D97&amp;"*",[2]EM!$D:$D,[2]EM!$E:$E,"",2)</f>
        <v>11:15,</v>
      </c>
      <c r="D97" s="60" t="s">
        <v>160</v>
      </c>
      <c r="E97" s="65" t="str">
        <f>IF(ISNUMBER(MATCH($D97,'[1]Scheduling Worksheet'!$B$1:$B$65536,0)),VLOOKUP($D97,'[1]Scheduling Worksheet'!$B$1:$W$65536,22,FALSE),"")</f>
        <v/>
      </c>
      <c r="F97" s="67" t="str">
        <f>IF(ISNUMBER(MATCH($D97,'[1]Scheduling Worksheet'!$C$1:$C$65536,0)),VLOOKUP($D97,'[1]Scheduling Worksheet'!$C$1:$X$65536,21,FALSE),"")</f>
        <v>11:15-EM</v>
      </c>
      <c r="G97" s="67" t="str">
        <f>IF(ISNUMBER(MATCH($D97,'[1]Scheduling Worksheet'!$D$1:$D$65536,0)),VLOOKUP($D97,'[1]Scheduling Worksheet'!$D$1:$X$65536,20,FALSE),"")</f>
        <v/>
      </c>
      <c r="H97" s="66" t="str">
        <f>IF(ISNUMBER(MATCH($D97,'[1]Scheduling Worksheet'!$E$1:$E$65536,0)),VLOOKUP($D97,'[1]Scheduling Worksheet'!$E$1:$X$65536,19,FALSE),"")</f>
        <v/>
      </c>
      <c r="I97" s="67" t="str">
        <f>IF(ISNUMBER(MATCH($D97,'[1]Scheduling Worksheet'!$F$1:$F$65536,0)),VLOOKUP($D97,'[1]Scheduling Worksheet'!$F$1:$X$65536,19,FALSE),"")</f>
        <v>11:15-EM</v>
      </c>
      <c r="J97" s="66" t="str">
        <f>IF(ISNUMBER(MATCH($D97,'[1]Scheduling Worksheet'!$G$1:$G$65536,0)),VLOOKUP($D97,'[1]Scheduling Worksheet'!$G$1:$X$65536,17,FALSE),"")</f>
        <v/>
      </c>
      <c r="K97" s="67" t="str">
        <f>IF(ISNUMBER(MATCH($D97,'[1]Scheduling Worksheet'!$H$1:$H$65536,0)),VLOOKUP($D97,'[1]Scheduling Worksheet'!$H$1:$X$65536,16,FALSE),"")</f>
        <v/>
      </c>
      <c r="L97" s="67" t="str">
        <f>IF(ISNUMBER(MATCH($D97,'[1]Scheduling Worksheet'!$I$1:$I$65536,0)),VLOOKUP($D97,'[1]Scheduling Worksheet'!$I$1:$X$65536,15,FALSE),"")</f>
        <v>11:15-EM</v>
      </c>
      <c r="M97" s="67" t="str">
        <f>IF(ISNUMBER(MATCH($D97,'[1]Scheduling Worksheet'!$J$1:$J$65536,0)),VLOOKUP($D97,'[1]Scheduling Worksheet'!$J$1:$X$65536,14,FALSE),"")</f>
        <v/>
      </c>
      <c r="N97" s="68" t="str">
        <f>IF(ISNUMBER(MATCH($D97,'[1]Scheduling Worksheet'!$K$1:$K$65536,0)),VLOOKUP($D97,'[1]Scheduling Worksheet'!$K$1:$X$65536,13,FALSE),"")</f>
        <v/>
      </c>
      <c r="O97" s="36"/>
      <c r="P97"/>
      <c r="Q97"/>
      <c r="R97" s="52" t="str">
        <f t="shared" si="36"/>
        <v>512-497-5244</v>
      </c>
      <c r="S97" s="54" t="str">
        <f t="shared" si="36"/>
        <v>11:15,</v>
      </c>
      <c r="T97" s="53" t="str">
        <f t="shared" si="36"/>
        <v>Wolf, Jon*</v>
      </c>
      <c r="U97" s="67" t="str">
        <f>IF(ISNUMBER(MATCH($D97,'[1]Scheduling Worksheet'!L$1:L$65536,0)),VLOOKUP($D97,'[1]Scheduling Worksheet'!$L$1:$X$65536,13,FALSE),"")</f>
        <v>11:15-EM</v>
      </c>
      <c r="V97" s="67" t="str">
        <f>IF(ISNUMBER(MATCH($D97,'[1]Scheduling Worksheet'!$M$1:$M$65536,0)),VLOOKUP($D97,'[1]Scheduling Worksheet'!$M$1:$X$65536,12,FALSE),"")</f>
        <v/>
      </c>
      <c r="W97" s="67" t="str">
        <f>IF(ISNUMBER(MATCH($D97,'[1]Scheduling Worksheet'!$N$1:$N$65536,0)),VLOOKUP($D97,'[1]Scheduling Worksheet'!$N$1:$X$65536,11,FALSE),"")</f>
        <v>11:15-EM</v>
      </c>
      <c r="X97" s="67" t="str">
        <f>IF(ISNUMBER(MATCH($D97,'[1]Scheduling Worksheet'!$O$1:$O$65536,0)),VLOOKUP($D97,'[1]Scheduling Worksheet'!$O$1:$X$65536,10,FALSE),"")</f>
        <v/>
      </c>
      <c r="Y97" s="67" t="str">
        <f>IF(ISNUMBER(MATCH($D97,'[1]Scheduling Worksheet'!$P$1:$P$65536,0)),VLOOKUP($D97,'[1]Scheduling Worksheet'!$P$1:$X$65536,9,FALSE),"")</f>
        <v>11:15-EM</v>
      </c>
      <c r="Z97" s="67" t="str">
        <f>IF(ISNUMBER(MATCH($D97,'[1]Scheduling Worksheet'!$Q$1:$Q$65536,0)),VLOOKUP($D97,'[1]Scheduling Worksheet'!$Q$1:$X$65536,8,FALSE),"")</f>
        <v/>
      </c>
      <c r="AA97" s="66" t="str">
        <f>IF(ISNUMBER(MATCH($D97,'[1]Scheduling Worksheet'!$R$1:$R$65536,0)),VLOOKUP($D97,'[1]Scheduling Worksheet'!$R$1:$X$65536,7,FALSE),"")</f>
        <v/>
      </c>
      <c r="AB97" s="68" t="str">
        <f>IF(ISNUMBER(MATCH($D97,'[1]Scheduling Worksheet'!$S$1:$S$65536,0)),VLOOKUP($D97,'[1]Scheduling Worksheet'!$S$1:$X$65536,6,FALSE),"")</f>
        <v>11:15-EM</v>
      </c>
      <c r="AC97" s="68" t="str">
        <f>IF(ISNUMBER(MATCH($D97,'[1]Scheduling Worksheet'!$T$1:$T$65536,0)),VLOOKUP($D97,'[1]Scheduling Worksheet'!$T$1:$X$65536,5,FALSE),"")</f>
        <v/>
      </c>
      <c r="AD97" s="30"/>
      <c r="AE97" s="6">
        <f>COUNTIF($E97:$AC97,"*-EM*")+COUNTIF($E97:$AC97,"*-CUP*")</f>
        <v>7</v>
      </c>
      <c r="AF97" s="6">
        <f>COUNTIF($E97:$AC97,"*-EM*")+COUNTIF($E97:$AC97,"*-CUP*")+COUNTIF($E97:$AC97,"*-Lector*")</f>
        <v>7</v>
      </c>
      <c r="AG97" s="35">
        <f>COUNTIF($E97:$AC97,"*-Lector")</f>
        <v>0</v>
      </c>
      <c r="AH97" s="25" t="str">
        <f>VLOOKUP($D97,[2]EM!$D$1:$O$65540,5,FALSE)</f>
        <v>WEL</v>
      </c>
      <c r="AI97" s="25" t="str">
        <f>_xlfn.XLOOKUP(D97,[2]EM!$D:$D,[2]EM!$AK:$AK,"")</f>
        <v>Schedule Angie and Jon Separately</v>
      </c>
      <c r="AJ97" s="25">
        <f>_xlfn.XLOOKUP(D97,[2]EM!$D:$D,[2]EM!$AN:$AN,"")</f>
        <v>0</v>
      </c>
      <c r="AK97" s="4" t="str">
        <f>VLOOKUP($D97,[2]EM!$D$1:$O$65540,12,FALSE)</f>
        <v>jwolf686@gmail.com</v>
      </c>
      <c r="AL97" s="3" t="s">
        <v>187</v>
      </c>
      <c r="AM97" s="3" t="str">
        <f>_xlfn.XLOOKUP(D97,'[2]EIM check'!$A:$A,'[2]EIM check'!$C:$C,"no info")</f>
        <v>Expected 2025/07/06</v>
      </c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</row>
    <row r="98" spans="1:126" s="224" customFormat="1" ht="10.5" customHeight="1" x14ac:dyDescent="0.2">
      <c r="A98" s="207"/>
      <c r="B98" s="208"/>
      <c r="C98" s="209"/>
      <c r="D98" s="210"/>
      <c r="E98" s="211"/>
      <c r="F98" s="212"/>
      <c r="G98" s="212"/>
      <c r="H98" s="212"/>
      <c r="I98" s="212"/>
      <c r="J98" s="212"/>
      <c r="K98" s="212"/>
      <c r="L98" s="212"/>
      <c r="M98" s="212"/>
      <c r="N98" s="213"/>
      <c r="O98" s="214"/>
      <c r="P98" s="215"/>
      <c r="Q98" s="215"/>
      <c r="R98" s="208"/>
      <c r="S98" s="209"/>
      <c r="T98" s="216"/>
      <c r="U98" s="212"/>
      <c r="V98" s="212"/>
      <c r="W98" s="212"/>
      <c r="X98" s="212"/>
      <c r="Y98" s="212"/>
      <c r="Z98" s="212"/>
      <c r="AA98" s="212"/>
      <c r="AB98" s="217"/>
      <c r="AC98" s="217"/>
      <c r="AD98" s="218"/>
      <c r="AE98" s="219"/>
      <c r="AF98" s="219"/>
      <c r="AG98" s="220"/>
      <c r="AH98" s="221"/>
      <c r="AI98" s="221"/>
      <c r="AJ98" s="221"/>
      <c r="AK98" s="222"/>
      <c r="AL98" s="223"/>
      <c r="AM98" s="223"/>
      <c r="AN98" s="223"/>
      <c r="AO98" s="223"/>
      <c r="AP98" s="223"/>
      <c r="AQ98" s="223"/>
      <c r="AR98" s="223"/>
      <c r="AS98" s="223"/>
      <c r="AT98" s="223"/>
      <c r="AU98" s="223"/>
      <c r="AV98" s="223"/>
      <c r="AW98" s="223"/>
      <c r="AX98" s="223"/>
      <c r="AY98" s="223"/>
      <c r="AZ98" s="223"/>
      <c r="BA98" s="223"/>
      <c r="BB98" s="223"/>
      <c r="BC98" s="223"/>
      <c r="BD98" s="223"/>
      <c r="BE98" s="223"/>
      <c r="BF98" s="223"/>
      <c r="BG98" s="223"/>
      <c r="BH98" s="223"/>
      <c r="BI98" s="223"/>
      <c r="BJ98" s="223"/>
      <c r="BK98" s="223"/>
      <c r="BL98" s="223"/>
      <c r="BM98" s="223"/>
      <c r="BN98" s="223"/>
      <c r="BO98" s="223"/>
      <c r="BP98" s="223"/>
      <c r="BQ98" s="223"/>
      <c r="BR98" s="223"/>
      <c r="BS98" s="223"/>
      <c r="BT98" s="223"/>
      <c r="BU98" s="223"/>
      <c r="BV98" s="223"/>
      <c r="BW98" s="223"/>
      <c r="BX98" s="223"/>
      <c r="BY98" s="223"/>
      <c r="BZ98" s="223"/>
      <c r="CA98" s="223"/>
      <c r="CB98" s="223"/>
      <c r="CC98" s="223"/>
      <c r="CD98" s="223"/>
      <c r="CE98" s="223"/>
      <c r="CF98" s="223"/>
      <c r="CG98" s="223"/>
      <c r="CH98" s="223"/>
      <c r="CI98" s="223"/>
      <c r="CJ98" s="223"/>
      <c r="CK98" s="223"/>
      <c r="CL98" s="223"/>
      <c r="CM98" s="223"/>
      <c r="CN98" s="223"/>
      <c r="CO98" s="223"/>
      <c r="CP98" s="223"/>
      <c r="CQ98" s="223"/>
      <c r="CR98" s="223"/>
      <c r="CS98" s="223"/>
      <c r="CT98" s="223"/>
      <c r="CU98" s="223"/>
      <c r="CV98" s="223"/>
      <c r="CW98" s="223"/>
      <c r="CX98" s="223"/>
      <c r="CY98" s="223"/>
      <c r="CZ98" s="223"/>
      <c r="DA98" s="223"/>
      <c r="DB98" s="223"/>
      <c r="DC98" s="223"/>
      <c r="DD98" s="223"/>
      <c r="DE98" s="223"/>
      <c r="DF98" s="223"/>
      <c r="DG98" s="223"/>
      <c r="DH98" s="223"/>
      <c r="DI98" s="223"/>
      <c r="DJ98" s="223"/>
      <c r="DK98" s="223"/>
      <c r="DL98" s="223"/>
      <c r="DM98" s="223"/>
      <c r="DN98" s="223"/>
      <c r="DO98" s="223"/>
      <c r="DP98" s="223"/>
      <c r="DQ98" s="223"/>
      <c r="DR98" s="223"/>
      <c r="DS98" s="223"/>
      <c r="DT98" s="223"/>
    </row>
    <row r="99" spans="1:126" s="8" customFormat="1" ht="20.25" customHeight="1" x14ac:dyDescent="0.2">
      <c r="A99" s="41">
        <f>_xlfn.XLOOKUP(D99,[2]EM!$D:$D,[2]EM!$H:$H,"")</f>
        <v>0</v>
      </c>
      <c r="B99" s="89" t="str">
        <f>VLOOKUP($D99,[2]EM!$D$1:$P$65540,13,FALSE)</f>
        <v>214-542-0308</v>
      </c>
      <c r="C99" s="54" t="str">
        <f>_xlfn.XLOOKUP(D99&amp;"*",[2]EM!$D:$D,[2]EM!$E:$E,"",2)</f>
        <v>9:30, any</v>
      </c>
      <c r="D99" s="188" t="s">
        <v>151</v>
      </c>
      <c r="E99" s="65" t="str">
        <f>IF(ISNUMBER(MATCH($D99,'[1]Scheduling Worksheet'!$B$1:$B$65536,0)),VLOOKUP($D99,'[1]Scheduling Worksheet'!$B$1:$W$65536,22,FALSE),"")</f>
        <v/>
      </c>
      <c r="F99" s="67" t="str">
        <f>IF(ISNUMBER(MATCH($D99,'[1]Scheduling Worksheet'!$C$1:$C$65536,0)),VLOOKUP($D99,'[1]Scheduling Worksheet'!$C$1:$X$65536,21,FALSE),"")</f>
        <v>11:15-EM</v>
      </c>
      <c r="G99" s="67" t="str">
        <f>IF(ISNUMBER(MATCH($D99,'[1]Scheduling Worksheet'!$D$1:$D$65536,0)),VLOOKUP($D99,'[1]Scheduling Worksheet'!$D$1:$X$65536,20,FALSE),"")</f>
        <v/>
      </c>
      <c r="H99" s="67" t="str">
        <f>IF(ISNUMBER(MATCH($D99,'[1]Scheduling Worksheet'!$E$1:$E$65536,0)),VLOOKUP($D99,'[1]Scheduling Worksheet'!$E$1:$X$65536,19,FALSE),"")</f>
        <v>Vg-EM</v>
      </c>
      <c r="I99" s="66" t="str">
        <f>IF(ISNUMBER(MATCH($D99,'[1]Scheduling Worksheet'!$F$1:$F$65536,0)),VLOOKUP($D99,'[1]Scheduling Worksheet'!$F$1:$X$65536,19,FALSE),"")</f>
        <v/>
      </c>
      <c r="J99" s="67" t="str">
        <f>IF(ISNUMBER(MATCH($D99,'[1]Scheduling Worksheet'!$G$1:$G$65536,0)),VLOOKUP($D99,'[1]Scheduling Worksheet'!$G$1:$X$65536,17,FALSE),"")</f>
        <v>9:30-EM</v>
      </c>
      <c r="K99" s="67" t="str">
        <f>IF(ISNUMBER(MATCH($D99,'[1]Scheduling Worksheet'!$H$1:$H$65536,0)),VLOOKUP($D99,'[1]Scheduling Worksheet'!$H$1:$X$65536,16,FALSE),"")</f>
        <v/>
      </c>
      <c r="L99" s="67" t="str">
        <f>IF(ISNUMBER(MATCH($D99,'[1]Scheduling Worksheet'!$I$1:$I$65536,0)),VLOOKUP($D99,'[1]Scheduling Worksheet'!$I$1:$X$65536,15,FALSE),"")</f>
        <v>11:15-EM</v>
      </c>
      <c r="M99" s="67" t="str">
        <f>IF(ISNUMBER(MATCH($D99,'[1]Scheduling Worksheet'!$J$1:$J$65536,0)),VLOOKUP($D99,'[1]Scheduling Worksheet'!$J$1:$X$65536,14,FALSE),"")</f>
        <v/>
      </c>
      <c r="N99" s="69" t="str">
        <f>IF(ISNUMBER(MATCH($D99,'[1]Scheduling Worksheet'!$K$1:$K$65536,0)),VLOOKUP($D99,'[1]Scheduling Worksheet'!$K$1:$X$65536,13,FALSE),"")</f>
        <v>11:15-EM</v>
      </c>
      <c r="O99" s="36"/>
      <c r="P99"/>
      <c r="Q99"/>
      <c r="R99" s="52" t="str">
        <f t="shared" ref="R99" si="37">B99</f>
        <v>214-542-0308</v>
      </c>
      <c r="S99" s="54" t="str">
        <f t="shared" ref="S99" si="38">C99</f>
        <v>9:30, any</v>
      </c>
      <c r="T99" s="53" t="str">
        <f t="shared" ref="T99" si="39">D99</f>
        <v>Hafemeister, Linda*</v>
      </c>
      <c r="U99" s="67" t="str">
        <f>IF(ISNUMBER(MATCH($D99,'[1]Scheduling Worksheet'!L$1:L$65536,0)),VLOOKUP($D99,'[1]Scheduling Worksheet'!$L$1:$X$65536,13,FALSE),"")</f>
        <v/>
      </c>
      <c r="V99" s="67" t="str">
        <f>IF(ISNUMBER(MATCH($D99,'[1]Scheduling Worksheet'!$M$1:$M$65536,0)),VLOOKUP($D99,'[1]Scheduling Worksheet'!$M$1:$X$65536,12,FALSE),"")</f>
        <v>Vg-EM</v>
      </c>
      <c r="W99" s="67" t="str">
        <f>IF(ISNUMBER(MATCH($D99,'[1]Scheduling Worksheet'!$N$1:$N$65536,0)),VLOOKUP($D99,'[1]Scheduling Worksheet'!$N$1:$X$65536,11,FALSE),"")</f>
        <v/>
      </c>
      <c r="X99" s="67" t="str">
        <f>IF(ISNUMBER(MATCH($D99,'[1]Scheduling Worksheet'!$O$1:$O$65536,0)),VLOOKUP($D99,'[1]Scheduling Worksheet'!$O$1:$X$65536,10,FALSE),"")</f>
        <v/>
      </c>
      <c r="Y99" s="67" t="str">
        <f>IF(ISNUMBER(MATCH($D99,'[1]Scheduling Worksheet'!$P$1:$P$65536,0)),VLOOKUP($D99,'[1]Scheduling Worksheet'!$P$1:$X$65536,9,FALSE),"")</f>
        <v>9:30-EM</v>
      </c>
      <c r="Z99" s="67" t="str">
        <f>IF(ISNUMBER(MATCH($D99,'[1]Scheduling Worksheet'!$Q$1:$Q$65536,0)),VLOOKUP($D99,'[1]Scheduling Worksheet'!$Q$1:$X$65536,8,FALSE),"")</f>
        <v/>
      </c>
      <c r="AA99" s="67" t="str">
        <f>IF(ISNUMBER(MATCH($D99,'[1]Scheduling Worksheet'!$R$1:$R$65536,0)),VLOOKUP($D99,'[1]Scheduling Worksheet'!$R$1:$X$65536,7,FALSE),"")</f>
        <v>11:15-EM</v>
      </c>
      <c r="AB99" s="68" t="str">
        <f>IF(ISNUMBER(MATCH($D99,'[1]Scheduling Worksheet'!$S$1:$S$65536,0)),VLOOKUP($D99,'[1]Scheduling Worksheet'!$S$1:$X$65536,6,FALSE),"")</f>
        <v/>
      </c>
      <c r="AC99" s="68" t="str">
        <f>IF(ISNUMBER(MATCH($D99,'[1]Scheduling Worksheet'!$T$1:$T$65536,0)),VLOOKUP($D99,'[1]Scheduling Worksheet'!$T$1:$X$65536,5,FALSE),"")</f>
        <v>9:30-EM</v>
      </c>
      <c r="AD99" s="30"/>
      <c r="AE99" s="6">
        <f t="shared" ref="AE99:AE102" si="40">COUNTIF($E99:$AC99,"*-EM*")+COUNTIF($E99:$AC99,"*-CUP*")</f>
        <v>9</v>
      </c>
      <c r="AF99" s="6">
        <f t="shared" ref="AF99:AF102" si="41">COUNTIF($E99:$AC99,"*-EM*")+COUNTIF($E99:$AC99,"*-CUP*")+COUNTIF($E99:$AC99,"*-Lector*")</f>
        <v>9</v>
      </c>
      <c r="AG99" s="35">
        <f t="shared" ref="AG99:AG102" si="42">COUNTIF($E99:$AC99,"*-Lector")</f>
        <v>0</v>
      </c>
      <c r="AH99" s="25">
        <f>VLOOKUP($D99,[2]EM!$D$1:$O$65540,5,FALSE)</f>
        <v>0</v>
      </c>
      <c r="AI99" s="25">
        <f>_xlfn.XLOOKUP(D99,[2]EM!$D:$D,[2]EM!$AK:$AK,"")</f>
        <v>0</v>
      </c>
      <c r="AJ99" s="25">
        <f>_xlfn.XLOOKUP(D99,[2]EM!$D:$D,[2]EM!$AN:$AN,"")</f>
        <v>0</v>
      </c>
      <c r="AK99" s="4" t="str">
        <f>VLOOKUP($D99,[2]EM!$D$1:$O$65540,12,FALSE)</f>
        <v>lindahafe@gmail.com</v>
      </c>
      <c r="AL99" s="3" t="s">
        <v>263</v>
      </c>
      <c r="AM99" s="3" t="str">
        <f>_xlfn.XLOOKUP(D99,'[2]EIM check'!$A:$A,'[2]EIM check'!$C:$C,"no info")</f>
        <v>no info</v>
      </c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V99" s="9"/>
    </row>
    <row r="100" spans="1:126" s="11" customFormat="1" ht="20.25" customHeight="1" x14ac:dyDescent="0.2">
      <c r="A100" s="41">
        <f>_xlfn.XLOOKUP(D100,[2]EM!$D:$D,[2]EM!$H:$H,"")</f>
        <v>0</v>
      </c>
      <c r="B100" s="89" t="str">
        <f>VLOOKUP($D100,[2]EM!$D$1:$P$65540,13,FALSE)</f>
        <v>330-241-9117</v>
      </c>
      <c r="C100" s="54" t="str">
        <f>_xlfn.XLOOKUP(D100&amp;"*",[2]EM!$D:$D,[2]EM!$E:$E,"",2)</f>
        <v>9:30, 11:15,</v>
      </c>
      <c r="D100" s="188" t="s">
        <v>162</v>
      </c>
      <c r="E100" s="65" t="str">
        <f>IF(ISNUMBER(MATCH($D100,'[1]Scheduling Worksheet'!$B$1:$B$65536,0)),VLOOKUP($D100,'[1]Scheduling Worksheet'!$B$1:$W$65536,22,FALSE),"")</f>
        <v/>
      </c>
      <c r="F100" s="67" t="str">
        <f>IF(ISNUMBER(MATCH($D100,'[1]Scheduling Worksheet'!$C$1:$C$65536,0)),VLOOKUP($D100,'[1]Scheduling Worksheet'!$C$1:$X$65536,21,FALSE),"")</f>
        <v>9:30-EM</v>
      </c>
      <c r="G100" s="66" t="str">
        <f>IF(ISNUMBER(MATCH($D100,'[1]Scheduling Worksheet'!$D$1:$D$65536,0)),VLOOKUP($D100,'[1]Scheduling Worksheet'!$D$1:$X$65536,20,FALSE),"")</f>
        <v/>
      </c>
      <c r="H100" s="67" t="str">
        <f>IF(ISNUMBER(MATCH($D100,'[1]Scheduling Worksheet'!$E$1:$E$65536,0)),VLOOKUP($D100,'[1]Scheduling Worksheet'!$E$1:$X$65536,19,FALSE),"")</f>
        <v>11:15-EM</v>
      </c>
      <c r="I100" s="67" t="str">
        <f>IF(ISNUMBER(MATCH($D100,'[1]Scheduling Worksheet'!$F$1:$F$65536,0)),VLOOKUP($D100,'[1]Scheduling Worksheet'!$F$1:$X$65536,19,FALSE),"")</f>
        <v/>
      </c>
      <c r="J100" s="66" t="str">
        <f>IF(ISNUMBER(MATCH($D100,'[1]Scheduling Worksheet'!$G$1:$G$65536,0)),VLOOKUP($D100,'[1]Scheduling Worksheet'!$G$1:$X$65536,17,FALSE),"")</f>
        <v/>
      </c>
      <c r="K100" s="67" t="str">
        <f>IF(ISNUMBER(MATCH($D100,'[1]Scheduling Worksheet'!$H$1:$H$65536,0)),VLOOKUP($D100,'[1]Scheduling Worksheet'!$H$1:$X$65536,16,FALSE),"")</f>
        <v/>
      </c>
      <c r="L100" s="67" t="str">
        <f>IF(ISNUMBER(MATCH($D100,'[1]Scheduling Worksheet'!$I$1:$I$65536,0)),VLOOKUP($D100,'[1]Scheduling Worksheet'!$I$1:$X$65536,15,FALSE),"")</f>
        <v>9:30-EM</v>
      </c>
      <c r="M100" s="66" t="str">
        <f>IF(ISNUMBER(MATCH($D100,'[1]Scheduling Worksheet'!$J$1:$J$65536,0)),VLOOKUP($D100,'[1]Scheduling Worksheet'!$J$1:$X$65536,14,FALSE),"")</f>
        <v/>
      </c>
      <c r="N100" s="91" t="str">
        <f>IF(ISNUMBER(MATCH($D100,'[1]Scheduling Worksheet'!$K$1:$K$65536,0)),VLOOKUP($D100,'[1]Scheduling Worksheet'!$K$1:$X$65536,13,FALSE),"")</f>
        <v/>
      </c>
      <c r="O100" s="36"/>
      <c r="P100"/>
      <c r="Q100"/>
      <c r="R100" s="52" t="str">
        <f t="shared" si="36"/>
        <v>330-241-9117</v>
      </c>
      <c r="S100" s="54" t="str">
        <f t="shared" si="36"/>
        <v>9:30, 11:15,</v>
      </c>
      <c r="T100" s="53" t="str">
        <f t="shared" si="36"/>
        <v>Ruddock, Megan*</v>
      </c>
      <c r="U100" s="67" t="str">
        <f>IF(ISNUMBER(MATCH($D100,'[1]Scheduling Worksheet'!L$1:L$65536,0)),VLOOKUP($D100,'[1]Scheduling Worksheet'!$L$1:$X$65536,13,FALSE),"")</f>
        <v>9:30-EM</v>
      </c>
      <c r="V100" s="66" t="str">
        <f>IF(ISNUMBER(MATCH($D100,'[1]Scheduling Worksheet'!$M$1:$M$65536,0)),VLOOKUP($D100,'[1]Scheduling Worksheet'!$M$1:$X$65536,12,FALSE),"")</f>
        <v/>
      </c>
      <c r="W100" s="67" t="str">
        <f>IF(ISNUMBER(MATCH($D100,'[1]Scheduling Worksheet'!$N$1:$N$65536,0)),VLOOKUP($D100,'[1]Scheduling Worksheet'!$N$1:$X$65536,11,FALSE),"")</f>
        <v>11:15-EM</v>
      </c>
      <c r="X100" s="67" t="str">
        <f>IF(ISNUMBER(MATCH($D100,'[1]Scheduling Worksheet'!$O$1:$O$65536,0)),VLOOKUP($D100,'[1]Scheduling Worksheet'!$O$1:$X$65536,10,FALSE),"")</f>
        <v/>
      </c>
      <c r="Y100" s="67" t="str">
        <f>IF(ISNUMBER(MATCH($D100,'[1]Scheduling Worksheet'!$P$1:$P$65536,0)),VLOOKUP($D100,'[1]Scheduling Worksheet'!$P$1:$X$65536,9,FALSE),"")</f>
        <v>9:30-EM</v>
      </c>
      <c r="Z100" s="67" t="str">
        <f>IF(ISNUMBER(MATCH($D100,'[1]Scheduling Worksheet'!$Q$1:$Q$65536,0)),VLOOKUP($D100,'[1]Scheduling Worksheet'!$Q$1:$X$65536,8,FALSE),"")</f>
        <v/>
      </c>
      <c r="AA100" s="67" t="str">
        <f>IF(ISNUMBER(MATCH($D100,'[1]Scheduling Worksheet'!$R$1:$R$65536,0)),VLOOKUP($D100,'[1]Scheduling Worksheet'!$R$1:$X$65536,7,FALSE),"")</f>
        <v/>
      </c>
      <c r="AB100" s="68" t="str">
        <f>IF(ISNUMBER(MATCH($D100,'[1]Scheduling Worksheet'!$S$1:$S$65536,0)),VLOOKUP($D100,'[1]Scheduling Worksheet'!$S$1:$X$65536,6,FALSE),"")</f>
        <v>11:15-EM</v>
      </c>
      <c r="AC100" s="90" t="str">
        <f>IF(ISNUMBER(MATCH($D100,'[1]Scheduling Worksheet'!$T$1:$T$65536,0)),VLOOKUP($D100,'[1]Scheduling Worksheet'!$T$1:$X$65536,5,FALSE),"")</f>
        <v/>
      </c>
      <c r="AD100" s="30"/>
      <c r="AE100" s="6">
        <f t="shared" si="40"/>
        <v>7</v>
      </c>
      <c r="AF100" s="6">
        <f t="shared" si="41"/>
        <v>7</v>
      </c>
      <c r="AG100" s="35">
        <f t="shared" si="42"/>
        <v>0</v>
      </c>
      <c r="AH100" s="25">
        <f>VLOOKUP($D100,[2]EM!$D$1:$O$65540,5,FALSE)</f>
        <v>0</v>
      </c>
      <c r="AI100" s="25">
        <f>_xlfn.XLOOKUP(D100,[2]EM!$D:$D,[2]EM!$AK:$AK,"")</f>
        <v>0</v>
      </c>
      <c r="AJ100" s="25">
        <f>_xlfn.XLOOKUP(D100,[2]EM!$D:$D,[2]EM!$AN:$AN,"")</f>
        <v>0</v>
      </c>
      <c r="AK100" s="4" t="str">
        <f>VLOOKUP($D100,[2]EM!$D$1:$O$65540,12,FALSE)</f>
        <v>mdemagall18@gmail.com</v>
      </c>
      <c r="AL100" s="3" t="s">
        <v>186</v>
      </c>
      <c r="AM100" s="3" t="str">
        <f>_xlfn.XLOOKUP(D100,'[2]EIM check'!$A:$A,'[2]EIM check'!$C:$C,"no info")</f>
        <v>Expected 2025/06/28</v>
      </c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DU100" s="10"/>
    </row>
    <row r="101" spans="1:126" s="5" customFormat="1" ht="20.25" customHeight="1" x14ac:dyDescent="0.2">
      <c r="A101" s="185" t="str">
        <f>_xlfn.XLOOKUP(D101,[2]EM!$D:$D,[2]EM!$H:$H,"")</f>
        <v>LEC</v>
      </c>
      <c r="B101" s="89" t="str">
        <f>VLOOKUP($D101,[2]EM!$D$1:$P$65540,13,FALSE)</f>
        <v>805-405-5420</v>
      </c>
      <c r="C101" s="54" t="str">
        <f>_xlfn.XLOOKUP(D101&amp;"*",[2]EM!$D:$D,[2]EM!$E:$E,"",2)</f>
        <v>7:30, 9:30, any</v>
      </c>
      <c r="D101" s="188" t="s">
        <v>161</v>
      </c>
      <c r="E101" s="65" t="str">
        <f>IF(ISNUMBER(MATCH($D101,'[1]Scheduling Worksheet'!$B$1:$B$65536,0)),VLOOKUP($D101,'[1]Scheduling Worksheet'!$B$1:$W$65536,22,FALSE),"")</f>
        <v/>
      </c>
      <c r="F101" s="66" t="str">
        <f>IF(ISNUMBER(MATCH($D101,'[1]Scheduling Worksheet'!$C$1:$C$65536,0)),VLOOKUP($D101,'[1]Scheduling Worksheet'!$C$1:$X$65536,21,FALSE),"")</f>
        <v/>
      </c>
      <c r="G101" s="66" t="str">
        <f>IF(ISNUMBER(MATCH($D101,'[1]Scheduling Worksheet'!$D$1:$D$65536,0)),VLOOKUP($D101,'[1]Scheduling Worksheet'!$D$1:$X$65536,20,FALSE),"")</f>
        <v/>
      </c>
      <c r="H101" s="66" t="str">
        <f>IF(ISNUMBER(MATCH($D101,'[1]Scheduling Worksheet'!$E$1:$E$65536,0)),VLOOKUP($D101,'[1]Scheduling Worksheet'!$E$1:$X$65536,19,FALSE),"")</f>
        <v/>
      </c>
      <c r="I101" s="67" t="str">
        <f>IF(ISNUMBER(MATCH($D101,'[1]Scheduling Worksheet'!$F$1:$F$65536,0)),VLOOKUP($D101,'[1]Scheduling Worksheet'!$F$1:$X$65536,19,FALSE),"")</f>
        <v>7:30-EM</v>
      </c>
      <c r="J101" s="67" t="str">
        <f>IF(ISNUMBER(MATCH($D101,'[1]Scheduling Worksheet'!$G$1:$G$65536,0)),VLOOKUP($D101,'[1]Scheduling Worksheet'!$G$1:$X$65536,17,FALSE),"")</f>
        <v/>
      </c>
      <c r="K101" s="67" t="str">
        <f>IF(ISNUMBER(MATCH($D101,'[1]Scheduling Worksheet'!$H$1:$H$65536,0)),VLOOKUP($D101,'[1]Scheduling Worksheet'!$H$1:$X$65536,16,FALSE),"")</f>
        <v>7:30-Lector</v>
      </c>
      <c r="L101" s="67" t="str">
        <f>IF(ISNUMBER(MATCH($D101,'[1]Scheduling Worksheet'!$I$1:$I$65536,0)),VLOOKUP($D101,'[1]Scheduling Worksheet'!$I$1:$X$65536,15,FALSE),"")</f>
        <v/>
      </c>
      <c r="M101" s="67" t="str">
        <f>IF(ISNUMBER(MATCH($D101,'[1]Scheduling Worksheet'!$J$1:$J$65536,0)),VLOOKUP($D101,'[1]Scheduling Worksheet'!$J$1:$X$65536,14,FALSE),"")</f>
        <v>7:30-EM</v>
      </c>
      <c r="N101" s="68" t="str">
        <f>IF(ISNUMBER(MATCH($D101,'[1]Scheduling Worksheet'!$K$1:$K$65536,0)),VLOOKUP($D101,'[1]Scheduling Worksheet'!$K$1:$X$65536,13,FALSE),"")</f>
        <v/>
      </c>
      <c r="O101" s="36"/>
      <c r="P101"/>
      <c r="Q101"/>
      <c r="R101" s="52" t="str">
        <f t="shared" si="36"/>
        <v>805-405-5420</v>
      </c>
      <c r="S101" s="54" t="str">
        <f t="shared" si="36"/>
        <v>7:30, 9:30, any</v>
      </c>
      <c r="T101" s="53" t="str">
        <f t="shared" si="36"/>
        <v>Gohmann, Tim*</v>
      </c>
      <c r="U101" s="67" t="str">
        <f>IF(ISNUMBER(MATCH($D101,'[1]Scheduling Worksheet'!L$1:L$65536,0)),VLOOKUP($D101,'[1]Scheduling Worksheet'!$L$1:$X$65536,13,FALSE),"")</f>
        <v>5:00-Lector</v>
      </c>
      <c r="V101" s="67" t="str">
        <f>IF(ISNUMBER(MATCH($D101,'[1]Scheduling Worksheet'!$M$1:$M$65536,0)),VLOOKUP($D101,'[1]Scheduling Worksheet'!$M$1:$X$65536,12,FALSE),"")</f>
        <v/>
      </c>
      <c r="W101" s="67" t="str">
        <f>IF(ISNUMBER(MATCH($D101,'[1]Scheduling Worksheet'!$N$1:$N$65536,0)),VLOOKUP($D101,'[1]Scheduling Worksheet'!$N$1:$X$65536,11,FALSE),"")</f>
        <v>7:30-EM</v>
      </c>
      <c r="X101" s="67" t="str">
        <f>IF(ISNUMBER(MATCH($D101,'[1]Scheduling Worksheet'!$O$1:$O$65536,0)),VLOOKUP($D101,'[1]Scheduling Worksheet'!$O$1:$X$65536,10,FALSE),"")</f>
        <v/>
      </c>
      <c r="Y101" s="67" t="str">
        <f>IF(ISNUMBER(MATCH($D101,'[1]Scheduling Worksheet'!$P$1:$P$65536,0)),VLOOKUP($D101,'[1]Scheduling Worksheet'!$P$1:$X$65536,9,FALSE),"")</f>
        <v>7:30-EM</v>
      </c>
      <c r="Z101" s="67" t="str">
        <f>IF(ISNUMBER(MATCH($D101,'[1]Scheduling Worksheet'!$Q$1:$Q$65536,0)),VLOOKUP($D101,'[1]Scheduling Worksheet'!$Q$1:$X$65536,8,FALSE),"")</f>
        <v/>
      </c>
      <c r="AA101" s="67" t="str">
        <f>IF(ISNUMBER(MATCH($D101,'[1]Scheduling Worksheet'!$R$1:$R$65536,0)),VLOOKUP($D101,'[1]Scheduling Worksheet'!$R$1:$X$65536,7,FALSE),"")</f>
        <v>5:00-Lector</v>
      </c>
      <c r="AB101" s="68" t="str">
        <f>IF(ISNUMBER(MATCH($D101,'[1]Scheduling Worksheet'!$S$1:$S$65536,0)),VLOOKUP($D101,'[1]Scheduling Worksheet'!$S$1:$X$65536,6,FALSE),"")</f>
        <v/>
      </c>
      <c r="AC101" s="68" t="str">
        <f>IF(ISNUMBER(MATCH($D101,'[1]Scheduling Worksheet'!$T$1:$T$65536,0)),VLOOKUP($D101,'[1]Scheduling Worksheet'!$T$1:$X$65536,5,FALSE),"")</f>
        <v>7:30-EM</v>
      </c>
      <c r="AD101" s="30"/>
      <c r="AE101" s="6">
        <f t="shared" si="40"/>
        <v>5</v>
      </c>
      <c r="AF101" s="6">
        <f t="shared" si="41"/>
        <v>8</v>
      </c>
      <c r="AG101" s="35">
        <f t="shared" si="42"/>
        <v>3</v>
      </c>
      <c r="AH101" s="25" t="str">
        <f>VLOOKUP($D101,[2]EM!$D$1:$O$65540,5,FALSE)</f>
        <v>LEC</v>
      </c>
      <c r="AI101" s="25">
        <f>_xlfn.XLOOKUP(D101,[2]EM!$D:$D,[2]EM!$AK:$AK,"")</f>
        <v>0</v>
      </c>
      <c r="AJ101" s="25">
        <f>_xlfn.XLOOKUP(D101,[2]EM!$D:$D,[2]EM!$AN:$AN,"")</f>
        <v>0</v>
      </c>
      <c r="AK101" s="4" t="str">
        <f>VLOOKUP($D101,[2]EM!$D$1:$O$65540,12,FALSE)</f>
        <v>tim@gohmann.com</v>
      </c>
      <c r="AL101" s="3" t="s">
        <v>262</v>
      </c>
      <c r="AM101" s="3" t="str">
        <f>_xlfn.XLOOKUP(D101,'[2]EIM check'!$A:$A,'[2]EIM check'!$C:$C,"no info")</f>
        <v>no info</v>
      </c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</row>
    <row r="102" spans="1:126" s="11" customFormat="1" ht="20.100000000000001" customHeight="1" x14ac:dyDescent="0.2">
      <c r="A102" s="41" t="str">
        <f>_xlfn.XLOOKUP(D102,[2]EM!$D:$D,[2]EM!$H:$H,"")</f>
        <v>LEC</v>
      </c>
      <c r="B102" s="88" t="str">
        <f>VLOOKUP($D102,[2]EM!$D$1:$P$65540,13,FALSE)</f>
        <v>512-963-1964</v>
      </c>
      <c r="C102" s="63" t="str">
        <f>_xlfn.XLOOKUP(D102&amp;"*",[2]EM!$D:$D,[2]EM!$E:$E,"",2)</f>
        <v xml:space="preserve">Vg, 7:30, 9:30, 11:15, </v>
      </c>
      <c r="D102" s="225" t="s">
        <v>142</v>
      </c>
      <c r="E102" s="70" t="str">
        <f>IF(ISNUMBER(MATCH($D102,'[1]Scheduling Worksheet'!$B$1:$B$65536,0)),VLOOKUP($D102,'[1]Scheduling Worksheet'!$B$1:$W$65536,22,FALSE),"")</f>
        <v>Vg-EM</v>
      </c>
      <c r="F102" s="71" t="str">
        <f>IF(ISNUMBER(MATCH($D102,'[1]Scheduling Worksheet'!$C$1:$C$65536,0)),VLOOKUP($D102,'[1]Scheduling Worksheet'!$C$1:$X$65536,21,FALSE),"")</f>
        <v/>
      </c>
      <c r="G102" s="71" t="str">
        <f>IF(ISNUMBER(MATCH($D102,'[1]Scheduling Worksheet'!$D$1:$D$65536,0)),VLOOKUP($D102,'[1]Scheduling Worksheet'!$D$1:$X$65536,20,FALSE),"")</f>
        <v>11:15-EM</v>
      </c>
      <c r="H102" s="71" t="str">
        <f>IF(ISNUMBER(MATCH($D102,'[1]Scheduling Worksheet'!$E$1:$E$65536,0)),VLOOKUP($D102,'[1]Scheduling Worksheet'!$E$1:$X$65536,19,FALSE),"")</f>
        <v/>
      </c>
      <c r="I102" s="71" t="str">
        <f>IF(ISNUMBER(MATCH($D102,'[1]Scheduling Worksheet'!$F$1:$F$65536,0)),VLOOKUP($D102,'[1]Scheduling Worksheet'!$F$1:$X$65536,19,FALSE),"")</f>
        <v/>
      </c>
      <c r="J102" s="71" t="str">
        <f>IF(ISNUMBER(MATCH($D102,'[1]Scheduling Worksheet'!$G$1:$G$65536,0)),VLOOKUP($D102,'[1]Scheduling Worksheet'!$G$1:$X$65536,17,FALSE),"")</f>
        <v>Vg-Lector</v>
      </c>
      <c r="K102" s="71" t="str">
        <f>IF(ISNUMBER(MATCH($D102,'[1]Scheduling Worksheet'!$H$1:$H$65536,0)),VLOOKUP($D102,'[1]Scheduling Worksheet'!$H$1:$X$65536,16,FALSE),"")</f>
        <v/>
      </c>
      <c r="L102" s="71" t="str">
        <f>IF(ISNUMBER(MATCH($D102,'[1]Scheduling Worksheet'!$I$1:$I$65536,0)),VLOOKUP($D102,'[1]Scheduling Worksheet'!$I$1:$X$65536,15,FALSE),"")</f>
        <v>Vg-EM</v>
      </c>
      <c r="M102" s="67" t="str">
        <f>IF(ISNUMBER(MATCH($D102,'[1]Scheduling Worksheet'!$J$1:$J$65536,0)),VLOOKUP($D102,'[1]Scheduling Worksheet'!$J$1:$X$65536,14,FALSE),"")</f>
        <v/>
      </c>
      <c r="N102" s="72" t="str">
        <f>IF(ISNUMBER(MATCH($D102,'[1]Scheduling Worksheet'!$K$1:$K$65536,0)),VLOOKUP($D102,'[1]Scheduling Worksheet'!$K$1:$X$65536,13,FALSE),"")</f>
        <v>Vg-Lector</v>
      </c>
      <c r="O102" s="36"/>
      <c r="P102"/>
      <c r="Q102"/>
      <c r="R102" s="62" t="str">
        <f t="shared" si="36"/>
        <v>512-963-1964</v>
      </c>
      <c r="S102" s="63" t="str">
        <f t="shared" si="36"/>
        <v xml:space="preserve">Vg, 7:30, 9:30, 11:15, </v>
      </c>
      <c r="T102" s="74" t="str">
        <f t="shared" si="36"/>
        <v>Kemp, Hal</v>
      </c>
      <c r="U102" s="71" t="str">
        <f>IF(ISNUMBER(MATCH($D102,'[1]Scheduling Worksheet'!L$1:L$65536,0)),VLOOKUP($D102,'[1]Scheduling Worksheet'!$L$1:$X$65536,13,FALSE),"")</f>
        <v/>
      </c>
      <c r="V102" s="71" t="str">
        <f>IF(ISNUMBER(MATCH($D102,'[1]Scheduling Worksheet'!$M$1:$M$65536,0)),VLOOKUP($D102,'[1]Scheduling Worksheet'!$M$1:$X$65536,12,FALSE),"")</f>
        <v>Vg-EM</v>
      </c>
      <c r="W102" s="71" t="str">
        <f>IF(ISNUMBER(MATCH($D102,'[1]Scheduling Worksheet'!$N$1:$N$65536,0)),VLOOKUP($D102,'[1]Scheduling Worksheet'!$N$1:$X$65536,11,FALSE),"")</f>
        <v/>
      </c>
      <c r="X102" s="71" t="str">
        <f>IF(ISNUMBER(MATCH($D102,'[1]Scheduling Worksheet'!$O$1:$O$65536,0)),VLOOKUP($D102,'[1]Scheduling Worksheet'!$O$1:$X$65536,10,FALSE),"")</f>
        <v/>
      </c>
      <c r="Y102" s="71" t="str">
        <f>IF(ISNUMBER(MATCH($D102,'[1]Scheduling Worksheet'!$P$1:$P$65536,0)),VLOOKUP($D102,'[1]Scheduling Worksheet'!$P$1:$X$65536,9,FALSE),"")</f>
        <v/>
      </c>
      <c r="Z102" s="71" t="str">
        <f>IF(ISNUMBER(MATCH($D102,'[1]Scheduling Worksheet'!$Q$1:$Q$65536,0)),VLOOKUP($D102,'[1]Scheduling Worksheet'!$Q$1:$X$65536,8,FALSE),"")</f>
        <v/>
      </c>
      <c r="AA102" s="71" t="str">
        <f>IF(ISNUMBER(MATCH($D102,'[1]Scheduling Worksheet'!$R$1:$R$65536,0)),VLOOKUP($D102,'[1]Scheduling Worksheet'!$R$1:$X$65536,7,FALSE),"")</f>
        <v>Vg-EM</v>
      </c>
      <c r="AB102" s="76" t="str">
        <f>IF(ISNUMBER(MATCH($D102,'[1]Scheduling Worksheet'!$S$1:$S$65536,0)),VLOOKUP($D102,'[1]Scheduling Worksheet'!$S$1:$X$65536,6,FALSE),"")</f>
        <v/>
      </c>
      <c r="AC102" s="76" t="str">
        <f>IF(ISNUMBER(MATCH($D102,'[1]Scheduling Worksheet'!$T$1:$T$65536,0)),VLOOKUP($D102,'[1]Scheduling Worksheet'!$T$1:$X$65536,5,FALSE),"")</f>
        <v>Vg-Lector</v>
      </c>
      <c r="AD102" s="31"/>
      <c r="AE102" s="6">
        <f t="shared" si="40"/>
        <v>5</v>
      </c>
      <c r="AF102" s="6">
        <f t="shared" si="41"/>
        <v>8</v>
      </c>
      <c r="AG102" s="35">
        <f t="shared" si="42"/>
        <v>3</v>
      </c>
      <c r="AH102" s="25" t="str">
        <f>VLOOKUP($D102,[2]EM!$D$1:$O$65540,5,FALSE)</f>
        <v>LEC</v>
      </c>
      <c r="AI102" s="25">
        <f>_xlfn.XLOOKUP(D102,[2]EM!$D:$D,[2]EM!$AK:$AK,"")</f>
        <v>0</v>
      </c>
      <c r="AJ102" s="25">
        <f>_xlfn.XLOOKUP(D102,[2]EM!$D:$D,[2]EM!$AN:$AN,"")</f>
        <v>0</v>
      </c>
      <c r="AK102" s="4" t="str">
        <f>VLOOKUP($D102,[2]EM!$D$1:$O$65540,12,FALSE)</f>
        <v>hakemp2000@yahoo.com</v>
      </c>
      <c r="AL102" s="3" t="s">
        <v>199</v>
      </c>
      <c r="AM102" s="3" t="str">
        <f>_xlfn.XLOOKUP(D102,'[2]EIM check'!$A:$A,'[2]EIM check'!$C:$C,"no info")</f>
        <v>Expires 2026/02</v>
      </c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DU102" s="10"/>
    </row>
    <row r="103" spans="1:126" s="147" customFormat="1" ht="20.25" customHeight="1" thickBot="1" x14ac:dyDescent="0.25">
      <c r="A103" s="132" t="str">
        <f>_xlfn.XLOOKUP(D103,[2]EM!$D:$D,[2]EM!$H:$H,"")</f>
        <v/>
      </c>
      <c r="B103" s="156"/>
      <c r="C103" s="157">
        <v>19</v>
      </c>
      <c r="D103" s="158"/>
      <c r="E103" s="159"/>
      <c r="F103" s="160"/>
      <c r="G103" s="160"/>
      <c r="H103" s="160"/>
      <c r="I103" s="160"/>
      <c r="J103" s="160"/>
      <c r="K103" s="160"/>
      <c r="L103" s="160"/>
      <c r="M103" s="160"/>
      <c r="N103" s="153"/>
      <c r="O103" s="138"/>
      <c r="P103" s="139"/>
      <c r="Q103" s="139"/>
      <c r="R103" s="156"/>
      <c r="S103" s="157"/>
      <c r="T103" s="158"/>
      <c r="U103" s="160"/>
      <c r="V103" s="160"/>
      <c r="W103" s="160"/>
      <c r="X103" s="160"/>
      <c r="Y103" s="160"/>
      <c r="Z103" s="160"/>
      <c r="AA103" s="160"/>
      <c r="AB103" s="161"/>
      <c r="AC103" s="161" t="str">
        <f>IF(ISNUMBER(MATCH($D103,'[1]Scheduling Worksheet'!$T$1:$T$65536,0)),VLOOKUP($D103,'[1]Scheduling Worksheet'!$T$1:$X$65536,5,FALSE),"")</f>
        <v/>
      </c>
      <c r="AD103" s="142"/>
      <c r="AE103" s="143"/>
      <c r="AF103" s="143"/>
      <c r="AG103" s="144"/>
      <c r="AH103" s="48"/>
      <c r="AI103" s="48"/>
      <c r="AJ103" s="48"/>
      <c r="AK103" s="145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  <c r="CH103" s="146"/>
      <c r="CI103" s="146"/>
      <c r="CJ103" s="146"/>
      <c r="CK103" s="146"/>
      <c r="CL103" s="146"/>
      <c r="CM103" s="146"/>
      <c r="CN103" s="146"/>
      <c r="CO103" s="146"/>
      <c r="CP103" s="146"/>
      <c r="CQ103" s="146"/>
      <c r="CR103" s="146"/>
      <c r="CS103" s="146"/>
      <c r="CT103" s="146"/>
      <c r="CU103" s="146"/>
      <c r="CV103" s="146"/>
      <c r="CW103" s="146"/>
      <c r="CX103" s="146"/>
      <c r="CY103" s="146"/>
      <c r="CZ103" s="146"/>
      <c r="DA103" s="146"/>
      <c r="DB103" s="146"/>
      <c r="DC103" s="146"/>
      <c r="DD103" s="146"/>
      <c r="DE103" s="146"/>
      <c r="DF103" s="146"/>
      <c r="DG103" s="146"/>
      <c r="DH103" s="146"/>
      <c r="DI103" s="146"/>
      <c r="DJ103" s="146"/>
      <c r="DK103" s="146"/>
      <c r="DL103" s="146"/>
      <c r="DM103" s="146"/>
      <c r="DN103" s="146"/>
      <c r="DO103" s="146"/>
      <c r="DP103" s="146"/>
      <c r="DQ103" s="146"/>
      <c r="DR103" s="146"/>
      <c r="DS103" s="146"/>
      <c r="DT103" s="146"/>
      <c r="DU103" s="146"/>
    </row>
    <row r="104" spans="1:126" s="5" customFormat="1" ht="20.25" customHeight="1" x14ac:dyDescent="0.2">
      <c r="A104" s="41">
        <f>_xlfn.XLOOKUP(D104,[2]EM!$D:$D,[2]EM!$H:$H,"")</f>
        <v>0</v>
      </c>
      <c r="B104" s="50" t="str">
        <f>VLOOKUP($D104,[2]EM!$D$1:$P$65540,13,FALSE)</f>
        <v>512-573-3993</v>
      </c>
      <c r="C104" s="252" t="str">
        <f>_xlfn.XLOOKUP(D104&amp;"*",[2]EM!$D:$D,[2]EM!$E:$E,"",2)</f>
        <v>1,</v>
      </c>
      <c r="D104" s="131" t="s">
        <v>115</v>
      </c>
      <c r="E104" s="64" t="str">
        <f>IF(ISNUMBER(MATCH($D104,'[1]Scheduling Worksheet'!$B$1:$B$65536,0)),VLOOKUP($D104,'[1]Scheduling Worksheet'!$B$1:$W$65536,22,FALSE),"")</f>
        <v/>
      </c>
      <c r="F104" s="81" t="str">
        <f>IF(ISNUMBER(MATCH($D104,'[1]Scheduling Worksheet'!$C$1:$C$65536,0)),VLOOKUP($D104,'[1]Scheduling Worksheet'!$C$1:$X$65536,21,FALSE),"")</f>
        <v>1:00-EM</v>
      </c>
      <c r="G104" s="81" t="str">
        <f>IF(ISNUMBER(MATCH($D104,'[1]Scheduling Worksheet'!$D$1:$D$65536,0)),VLOOKUP($D104,'[1]Scheduling Worksheet'!$D$1:$X$65536,20,FALSE),"")</f>
        <v/>
      </c>
      <c r="H104" s="81" t="str">
        <f>IF(ISNUMBER(MATCH($D104,'[1]Scheduling Worksheet'!$E$1:$E$65536,0)),VLOOKUP($D104,'[1]Scheduling Worksheet'!$E$1:$X$65536,19,FALSE),"")</f>
        <v>1:00-EM</v>
      </c>
      <c r="I104" s="81" t="str">
        <f>IF(ISNUMBER(MATCH($D104,'[1]Scheduling Worksheet'!$F$1:$F$65536,0)),VLOOKUP($D104,'[1]Scheduling Worksheet'!$F$1:$X$65536,19,FALSE),"")</f>
        <v/>
      </c>
      <c r="J104" s="81" t="str">
        <f>IF(ISNUMBER(MATCH($D104,'[1]Scheduling Worksheet'!$G$1:$G$65536,0)),VLOOKUP($D104,'[1]Scheduling Worksheet'!$G$1:$X$65536,17,FALSE),"")</f>
        <v>1:00-Lector</v>
      </c>
      <c r="K104" s="81" t="str">
        <f>IF(ISNUMBER(MATCH($D104,'[1]Scheduling Worksheet'!$H$1:$H$65536,0)),VLOOKUP($D104,'[1]Scheduling Worksheet'!$H$1:$X$65536,16,FALSE),"")</f>
        <v/>
      </c>
      <c r="L104" s="81" t="str">
        <f>IF(ISNUMBER(MATCH($D104,'[1]Scheduling Worksheet'!$I$1:$I$65536,0)),VLOOKUP($D104,'[1]Scheduling Worksheet'!$I$1:$X$65536,15,FALSE),"")</f>
        <v>1:00-EM</v>
      </c>
      <c r="M104" s="67" t="str">
        <f>IF(ISNUMBER(MATCH($D104,'[1]Scheduling Worksheet'!$J$1:$J$65536,0)),VLOOKUP($D104,'[1]Scheduling Worksheet'!$J$1:$X$65536,14,FALSE),"")</f>
        <v/>
      </c>
      <c r="N104" s="67" t="str">
        <f>IF(ISNUMBER(MATCH($D104,'[1]Scheduling Worksheet'!$K$1:$K$65536,0)),VLOOKUP($D104,'[1]Scheduling Worksheet'!$K$1:$X$65536,13,FALSE),"")</f>
        <v>1:00-EM</v>
      </c>
      <c r="O104" s="36"/>
      <c r="P104"/>
      <c r="Q104"/>
      <c r="R104" s="50" t="str">
        <f t="shared" ref="R104:R115" si="43">B104</f>
        <v>512-573-3993</v>
      </c>
      <c r="S104" s="73" t="str">
        <f t="shared" ref="S104:S115" si="44">C104</f>
        <v>1,</v>
      </c>
      <c r="T104" s="51" t="str">
        <f t="shared" ref="T104:T115" si="45">D104</f>
        <v>Belman, Juan</v>
      </c>
      <c r="U104" s="81" t="str">
        <f>IF(ISNUMBER(MATCH($D104,'[1]Scheduling Worksheet'!L$1:L$65536,0)),VLOOKUP($D104,'[1]Scheduling Worksheet'!$L$1:$X$65536,13,FALSE),"")</f>
        <v/>
      </c>
      <c r="V104" s="81" t="str">
        <f>IF(ISNUMBER(MATCH($D104,'[1]Scheduling Worksheet'!$M$1:$M$65536,0)),VLOOKUP($D104,'[1]Scheduling Worksheet'!$M$1:$X$65536,12,FALSE),"")</f>
        <v>1:00-EM</v>
      </c>
      <c r="W104" s="81" t="str">
        <f>IF(ISNUMBER(MATCH($D104,'[1]Scheduling Worksheet'!$N$1:$N$65536,0)),VLOOKUP($D104,'[1]Scheduling Worksheet'!$N$1:$X$65536,11,FALSE),"")</f>
        <v/>
      </c>
      <c r="X104" s="81" t="str">
        <f>IF(ISNUMBER(MATCH($D104,'[1]Scheduling Worksheet'!$O$1:$O$65536,0)),VLOOKUP($D104,'[1]Scheduling Worksheet'!$O$1:$X$65536,10,FALSE),"")</f>
        <v>1:00-Lector</v>
      </c>
      <c r="Y104" s="81" t="str">
        <f>IF(ISNUMBER(MATCH($D104,'[1]Scheduling Worksheet'!$P$1:$P$65536,0)),VLOOKUP($D104,'[1]Scheduling Worksheet'!$P$1:$X$65536,9,FALSE),"")</f>
        <v/>
      </c>
      <c r="Z104" s="81" t="str">
        <f>IF(ISNUMBER(MATCH($D104,'[1]Scheduling Worksheet'!$Q$1:$Q$65536,0)),VLOOKUP($D104,'[1]Scheduling Worksheet'!$Q$1:$X$65536,8,FALSE),"")</f>
        <v>1:00-EM</v>
      </c>
      <c r="AA104" s="81" t="str">
        <f>IF(ISNUMBER(MATCH($D104,'[1]Scheduling Worksheet'!$R$1:$R$65536,0)),VLOOKUP($D104,'[1]Scheduling Worksheet'!$R$1:$X$65536,7,FALSE),"")</f>
        <v/>
      </c>
      <c r="AB104" s="83" t="str">
        <f>IF(ISNUMBER(MATCH($D104,'[1]Scheduling Worksheet'!$S$1:$S$65536,0)),VLOOKUP($D104,'[1]Scheduling Worksheet'!$S$1:$X$65536,6,FALSE),"")</f>
        <v>1:00-EM</v>
      </c>
      <c r="AC104" s="83" t="str">
        <f>IF(ISNUMBER(MATCH($D104,'[1]Scheduling Worksheet'!$T$1:$T$65536,0)),VLOOKUP($D104,'[1]Scheduling Worksheet'!$T$1:$X$65536,5,FALSE),"")</f>
        <v>1:00-Lector</v>
      </c>
      <c r="AD104" s="30"/>
      <c r="AE104" s="6">
        <f t="shared" ref="AE104:AE117" si="46">COUNTIF($E104:$AC104,"*-EM*")+COUNTIF($E104:$AC104,"*-CUP*")</f>
        <v>7</v>
      </c>
      <c r="AF104" s="6">
        <f t="shared" ref="AF104:AF117" si="47">COUNTIF($E104:$AC104,"*-EM*")+COUNTIF($E104:$AC104,"*-CUP*")+COUNTIF($E104:$AC104,"*-Lector*")</f>
        <v>10</v>
      </c>
      <c r="AG104" s="2">
        <f t="shared" ref="AG104:AG117" si="48">COUNTIF($E104:$AC104,"*-Lector")</f>
        <v>3</v>
      </c>
      <c r="AH104" s="35">
        <f>VLOOKUP($D104,[2]EM!$D$1:$O$65540,5,FALSE)</f>
        <v>0</v>
      </c>
      <c r="AI104" s="25" t="str">
        <f>_xlfn.XLOOKUP(D104,[2]EM!$D:$D,[2]EM!$AK:$AK,"")</f>
        <v>2 Schedule with wife, Sara Guerrero</v>
      </c>
      <c r="AJ104" s="25">
        <f>_xlfn.XLOOKUP(D104,[2]EM!$D:$D,[2]EM!$AN:$AN,"")</f>
        <v>0</v>
      </c>
      <c r="AK104" s="4" t="str">
        <f>VLOOKUP($D104,[2]EM!$D$1:$O$65540,12,FALSE)</f>
        <v>jbelmannavarro@gmail.com</v>
      </c>
      <c r="AL104" s="4" t="s">
        <v>198</v>
      </c>
      <c r="AM104" s="3" t="str">
        <f>_xlfn.XLOOKUP(D104,'[2]EIM check'!$A:$A,'[2]EIM check'!$C:$C,"no info")</f>
        <v>Expires 2026/02</v>
      </c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</row>
    <row r="105" spans="1:126" s="11" customFormat="1" ht="20.100000000000001" customHeight="1" thickBot="1" x14ac:dyDescent="0.25">
      <c r="A105" s="41">
        <f>_xlfn.XLOOKUP(D105,[2]EM!$D:$D,[2]EM!$H:$H,"")</f>
        <v>0</v>
      </c>
      <c r="B105" s="62" t="str">
        <f>VLOOKUP($D105,[2]EM!$D$1:$P$65540,13,FALSE)</f>
        <v>512-743-5829</v>
      </c>
      <c r="C105" s="251" t="str">
        <f>_xlfn.XLOOKUP(D105&amp;"*",[2]EM!$D:$D,[2]EM!$E:$E,"",2)</f>
        <v>1,</v>
      </c>
      <c r="D105" s="4" t="s">
        <v>113</v>
      </c>
      <c r="E105" s="70" t="str">
        <f>IF(ISNUMBER(MATCH($D105,'[1]Scheduling Worksheet'!$B$1:$B$65536,0)),VLOOKUP($D105,'[1]Scheduling Worksheet'!$B$1:$W$65536,22,FALSE),"")</f>
        <v/>
      </c>
      <c r="F105" s="71" t="str">
        <f>IF(ISNUMBER(MATCH($D105,'[1]Scheduling Worksheet'!$C$1:$C$65536,0)),VLOOKUP($D105,'[1]Scheduling Worksheet'!$C$1:$X$65536,21,FALSE),"")</f>
        <v>1:00-EM</v>
      </c>
      <c r="G105" s="71" t="str">
        <f>IF(ISNUMBER(MATCH($D105,'[1]Scheduling Worksheet'!$D$1:$D$65536,0)),VLOOKUP($D105,'[1]Scheduling Worksheet'!$D$1:$X$65536,20,FALSE),"")</f>
        <v/>
      </c>
      <c r="H105" s="71" t="str">
        <f>IF(ISNUMBER(MATCH($D105,'[1]Scheduling Worksheet'!$E$1:$E$65536,0)),VLOOKUP($D105,'[1]Scheduling Worksheet'!$E$1:$X$65536,19,FALSE),"")</f>
        <v>1:00-EM</v>
      </c>
      <c r="I105" s="71" t="str">
        <f>IF(ISNUMBER(MATCH($D105,'[1]Scheduling Worksheet'!$F$1:$F$65536,0)),VLOOKUP($D105,'[1]Scheduling Worksheet'!$F$1:$X$65536,19,FALSE),"")</f>
        <v/>
      </c>
      <c r="J105" s="71" t="str">
        <f>IF(ISNUMBER(MATCH($D105,'[1]Scheduling Worksheet'!$G$1:$G$65536,0)),VLOOKUP($D105,'[1]Scheduling Worksheet'!$G$1:$X$65536,17,FALSE),"")</f>
        <v>1:00-EM</v>
      </c>
      <c r="K105" s="71" t="str">
        <f>IF(ISNUMBER(MATCH($D105,'[1]Scheduling Worksheet'!$H$1:$H$65536,0)),VLOOKUP($D105,'[1]Scheduling Worksheet'!$H$1:$X$65536,16,FALSE),"")</f>
        <v/>
      </c>
      <c r="L105" s="71" t="str">
        <f>IF(ISNUMBER(MATCH($D105,'[1]Scheduling Worksheet'!$I$1:$I$65536,0)),VLOOKUP($D105,'[1]Scheduling Worksheet'!$I$1:$X$65536,15,FALSE),"")</f>
        <v>1:00-EM</v>
      </c>
      <c r="M105" s="67" t="str">
        <f>IF(ISNUMBER(MATCH($D105,'[1]Scheduling Worksheet'!$J$1:$J$65536,0)),VLOOKUP($D105,'[1]Scheduling Worksheet'!$J$1:$X$65536,14,FALSE),"")</f>
        <v/>
      </c>
      <c r="N105" s="72" t="str">
        <f>IF(ISNUMBER(MATCH($D105,'[1]Scheduling Worksheet'!$K$1:$K$65536,0)),VLOOKUP($D105,'[1]Scheduling Worksheet'!$K$1:$X$65536,13,FALSE),"")</f>
        <v>1:00-EM</v>
      </c>
      <c r="O105" s="36"/>
      <c r="P105"/>
      <c r="Q105"/>
      <c r="R105" s="62" t="str">
        <f t="shared" si="43"/>
        <v>512-743-5829</v>
      </c>
      <c r="S105" s="63" t="str">
        <f t="shared" si="44"/>
        <v>1,</v>
      </c>
      <c r="T105" s="74" t="str">
        <f t="shared" si="45"/>
        <v>Guerrero, Sara</v>
      </c>
      <c r="U105" s="71" t="str">
        <f>IF(ISNUMBER(MATCH($D105,'[1]Scheduling Worksheet'!L$1:L$65536,0)),VLOOKUP($D105,'[1]Scheduling Worksheet'!$L$1:$X$65536,13,FALSE),"")</f>
        <v/>
      </c>
      <c r="V105" s="71" t="str">
        <f>IF(ISNUMBER(MATCH($D105,'[1]Scheduling Worksheet'!$M$1:$M$65536,0)),VLOOKUP($D105,'[1]Scheduling Worksheet'!$M$1:$X$65536,12,FALSE),"")</f>
        <v>1:00-EM</v>
      </c>
      <c r="W105" s="71" t="str">
        <f>IF(ISNUMBER(MATCH($D105,'[1]Scheduling Worksheet'!$N$1:$N$65536,0)),VLOOKUP($D105,'[1]Scheduling Worksheet'!$N$1:$X$65536,11,FALSE),"")</f>
        <v/>
      </c>
      <c r="X105" s="71" t="str">
        <f>IF(ISNUMBER(MATCH($D105,'[1]Scheduling Worksheet'!$O$1:$O$65536,0)),VLOOKUP($D105,'[1]Scheduling Worksheet'!$O$1:$X$65536,10,FALSE),"")</f>
        <v>1:00-EM</v>
      </c>
      <c r="Y105" s="71" t="str">
        <f>IF(ISNUMBER(MATCH($D105,'[1]Scheduling Worksheet'!$P$1:$P$65536,0)),VLOOKUP($D105,'[1]Scheduling Worksheet'!$P$1:$X$65536,9,FALSE),"")</f>
        <v/>
      </c>
      <c r="Z105" s="71" t="str">
        <f>IF(ISNUMBER(MATCH($D105,'[1]Scheduling Worksheet'!$Q$1:$Q$65536,0)),VLOOKUP($D105,'[1]Scheduling Worksheet'!$Q$1:$X$65536,8,FALSE),"")</f>
        <v>1:00-EM</v>
      </c>
      <c r="AA105" s="71" t="str">
        <f>IF(ISNUMBER(MATCH($D105,'[1]Scheduling Worksheet'!$R$1:$R$65536,0)),VLOOKUP($D105,'[1]Scheduling Worksheet'!$R$1:$X$65536,7,FALSE),"")</f>
        <v/>
      </c>
      <c r="AB105" s="76" t="str">
        <f>IF(ISNUMBER(MATCH($D105,'[1]Scheduling Worksheet'!$S$1:$S$65536,0)),VLOOKUP($D105,'[1]Scheduling Worksheet'!$S$1:$X$65536,6,FALSE),"")</f>
        <v>1:00-EM</v>
      </c>
      <c r="AC105" s="76" t="str">
        <f>IF(ISNUMBER(MATCH($D105,'[1]Scheduling Worksheet'!$T$1:$T$65536,0)),VLOOKUP($D105,'[1]Scheduling Worksheet'!$T$1:$X$65536,5,FALSE),"")</f>
        <v>1:00-EM</v>
      </c>
      <c r="AD105" s="31"/>
      <c r="AE105" s="6">
        <f t="shared" si="46"/>
        <v>10</v>
      </c>
      <c r="AF105" s="6">
        <f t="shared" si="47"/>
        <v>10</v>
      </c>
      <c r="AG105" s="2">
        <f t="shared" si="48"/>
        <v>0</v>
      </c>
      <c r="AH105" s="35">
        <f>VLOOKUP($D105,[2]EM!$D$1:$O$65540,5,FALSE)</f>
        <v>0</v>
      </c>
      <c r="AI105" s="25" t="str">
        <f>_xlfn.XLOOKUP(D105,[2]EM!$D:$D,[2]EM!$AK:$AK,"")</f>
        <v>2 Schedule with husband, Juan Belman</v>
      </c>
      <c r="AJ105" s="25">
        <f>_xlfn.XLOOKUP(D105,[2]EM!$D:$D,[2]EM!$AN:$AN,"")</f>
        <v>0</v>
      </c>
      <c r="AK105" s="4" t="str">
        <f>VLOOKUP($D105,[2]EM!$D$1:$O$65540,12,FALSE)</f>
        <v>saraguerreroavila72@gmail.com</v>
      </c>
      <c r="AL105" s="4" t="s">
        <v>205</v>
      </c>
      <c r="AM105" s="3" t="str">
        <f>_xlfn.XLOOKUP(D105,'[2]EIM check'!$A:$A,'[2]EIM check'!$C:$C,"no info")</f>
        <v>Expires 2026/05</v>
      </c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126" s="11" customFormat="1" ht="20.100000000000001" customHeight="1" x14ac:dyDescent="0.2">
      <c r="A106" s="41">
        <f>_xlfn.XLOOKUP(D106,[2]EM!$D:$D,[2]EM!$H:$H,"")</f>
        <v>0</v>
      </c>
      <c r="B106" s="62" t="str">
        <f>VLOOKUP($D106,[2]EM!$D$1:$P$65540,13,FALSE)</f>
        <v>512-573-3993</v>
      </c>
      <c r="C106" s="254" t="str">
        <f>_xlfn.XLOOKUP(D106&amp;"*",[2]EM!$D:$D,[2]EM!$E:$E,"",2)</f>
        <v>1,</v>
      </c>
      <c r="D106" s="131" t="s">
        <v>115</v>
      </c>
      <c r="E106" s="70" t="str">
        <f>IF(ISNUMBER(MATCH($D106,'[1]Scheduling Worksheet'!$B$1:$B$65536,0)),VLOOKUP($D106,'[1]Scheduling Worksheet'!$B$1:$W$65536,22,FALSE),"")</f>
        <v/>
      </c>
      <c r="F106" s="71" t="str">
        <f>IF(ISNUMBER(MATCH($D106,'[1]Scheduling Worksheet'!$C$1:$C$65536,0)),VLOOKUP($D106,'[1]Scheduling Worksheet'!$C$1:$X$65536,21,FALSE),"")</f>
        <v>1:00-EM</v>
      </c>
      <c r="G106" s="71" t="str">
        <f>IF(ISNUMBER(MATCH($D106,'[1]Scheduling Worksheet'!$D$1:$D$65536,0)),VLOOKUP($D106,'[1]Scheduling Worksheet'!$D$1:$X$65536,20,FALSE),"")</f>
        <v/>
      </c>
      <c r="H106" s="71" t="str">
        <f>IF(ISNUMBER(MATCH($D106,'[1]Scheduling Worksheet'!$E$1:$E$65536,0)),VLOOKUP($D106,'[1]Scheduling Worksheet'!$E$1:$X$65536,19,FALSE),"")</f>
        <v>1:00-EM</v>
      </c>
      <c r="I106" s="71" t="str">
        <f>IF(ISNUMBER(MATCH($D106,'[1]Scheduling Worksheet'!$F$1:$F$65536,0)),VLOOKUP($D106,'[1]Scheduling Worksheet'!$F$1:$X$65536,19,FALSE),"")</f>
        <v/>
      </c>
      <c r="J106" s="71" t="str">
        <f>IF(ISNUMBER(MATCH($D106,'[1]Scheduling Worksheet'!$G$1:$G$65536,0)),VLOOKUP($D106,'[1]Scheduling Worksheet'!$G$1:$X$65536,17,FALSE),"")</f>
        <v>1:00-Lector</v>
      </c>
      <c r="K106" s="71" t="str">
        <f>IF(ISNUMBER(MATCH($D106,'[1]Scheduling Worksheet'!$H$1:$H$65536,0)),VLOOKUP($D106,'[1]Scheduling Worksheet'!$H$1:$X$65536,16,FALSE),"")</f>
        <v/>
      </c>
      <c r="L106" s="71" t="str">
        <f>IF(ISNUMBER(MATCH($D106,'[1]Scheduling Worksheet'!$I$1:$I$65536,0)),VLOOKUP($D106,'[1]Scheduling Worksheet'!$I$1:$X$65536,15,FALSE),"")</f>
        <v>1:00-EM</v>
      </c>
      <c r="M106" s="67" t="str">
        <f>IF(ISNUMBER(MATCH($D106,'[1]Scheduling Worksheet'!$J$1:$J$65536,0)),VLOOKUP($D106,'[1]Scheduling Worksheet'!$J$1:$X$65536,14,FALSE),"")</f>
        <v/>
      </c>
      <c r="N106" s="72" t="str">
        <f>IF(ISNUMBER(MATCH($D106,'[1]Scheduling Worksheet'!$K$1:$K$65536,0)),VLOOKUP($D106,'[1]Scheduling Worksheet'!$K$1:$X$65536,13,FALSE),"")</f>
        <v>1:00-EM</v>
      </c>
      <c r="O106" s="36"/>
      <c r="P106"/>
      <c r="Q106"/>
      <c r="R106" s="62" t="str">
        <f t="shared" si="43"/>
        <v>512-573-3993</v>
      </c>
      <c r="S106" s="63" t="str">
        <f t="shared" si="44"/>
        <v>1,</v>
      </c>
      <c r="T106" s="74" t="str">
        <f t="shared" si="45"/>
        <v>Belman, Juan</v>
      </c>
      <c r="U106" s="71" t="str">
        <f>IF(ISNUMBER(MATCH($D106,'[1]Scheduling Worksheet'!L$1:L$65536,0)),VLOOKUP($D106,'[1]Scheduling Worksheet'!$L$1:$X$65536,13,FALSE),"")</f>
        <v/>
      </c>
      <c r="V106" s="71" t="str">
        <f>IF(ISNUMBER(MATCH($D106,'[1]Scheduling Worksheet'!$M$1:$M$65536,0)),VLOOKUP($D106,'[1]Scheduling Worksheet'!$M$1:$X$65536,12,FALSE),"")</f>
        <v>1:00-EM</v>
      </c>
      <c r="W106" s="71" t="str">
        <f>IF(ISNUMBER(MATCH($D106,'[1]Scheduling Worksheet'!$N$1:$N$65536,0)),VLOOKUP($D106,'[1]Scheduling Worksheet'!$N$1:$X$65536,11,FALSE),"")</f>
        <v/>
      </c>
      <c r="X106" s="71" t="str">
        <f>IF(ISNUMBER(MATCH($D106,'[1]Scheduling Worksheet'!$O$1:$O$65536,0)),VLOOKUP($D106,'[1]Scheduling Worksheet'!$O$1:$X$65536,10,FALSE),"")</f>
        <v>1:00-Lector</v>
      </c>
      <c r="Y106" s="71" t="str">
        <f>IF(ISNUMBER(MATCH($D106,'[1]Scheduling Worksheet'!$P$1:$P$65536,0)),VLOOKUP($D106,'[1]Scheduling Worksheet'!$P$1:$X$65536,9,FALSE),"")</f>
        <v/>
      </c>
      <c r="Z106" s="71" t="str">
        <f>IF(ISNUMBER(MATCH($D106,'[1]Scheduling Worksheet'!$Q$1:$Q$65536,0)),VLOOKUP($D106,'[1]Scheduling Worksheet'!$Q$1:$X$65536,8,FALSE),"")</f>
        <v>1:00-EM</v>
      </c>
      <c r="AA106" s="71" t="str">
        <f>IF(ISNUMBER(MATCH($D106,'[1]Scheduling Worksheet'!$R$1:$R$65536,0)),VLOOKUP($D106,'[1]Scheduling Worksheet'!$R$1:$X$65536,7,FALSE),"")</f>
        <v/>
      </c>
      <c r="AB106" s="76" t="str">
        <f>IF(ISNUMBER(MATCH($D106,'[1]Scheduling Worksheet'!$S$1:$S$65536,0)),VLOOKUP($D106,'[1]Scheduling Worksheet'!$S$1:$X$65536,6,FALSE),"")</f>
        <v>1:00-EM</v>
      </c>
      <c r="AC106" s="76" t="str">
        <f>IF(ISNUMBER(MATCH($D106,'[1]Scheduling Worksheet'!$T$1:$T$65536,0)),VLOOKUP($D106,'[1]Scheduling Worksheet'!$T$1:$X$65536,5,FALSE),"")</f>
        <v>1:00-Lector</v>
      </c>
      <c r="AD106" s="31"/>
      <c r="AE106" s="6">
        <f t="shared" si="46"/>
        <v>7</v>
      </c>
      <c r="AF106" s="6">
        <f t="shared" si="47"/>
        <v>10</v>
      </c>
      <c r="AG106" s="35">
        <f t="shared" si="48"/>
        <v>3</v>
      </c>
      <c r="AH106" s="25">
        <f>VLOOKUP($D106,[2]EM!$D$1:$O$65540,5,FALSE)</f>
        <v>0</v>
      </c>
      <c r="AI106" s="25" t="str">
        <f>_xlfn.XLOOKUP(D106,[2]EM!$D:$D,[2]EM!$AK:$AK,"")</f>
        <v>2 Schedule with wife, Sara Guerrero</v>
      </c>
      <c r="AJ106" s="25">
        <f>_xlfn.XLOOKUP(D106,[2]EM!$D:$D,[2]EM!$AN:$AN,"")</f>
        <v>0</v>
      </c>
      <c r="AK106" s="4" t="str">
        <f>VLOOKUP($D106,[2]EM!$D$1:$O$65540,12,FALSE)</f>
        <v>jbelmannavarro@gmail.com</v>
      </c>
      <c r="AL106" s="26" t="s">
        <v>50</v>
      </c>
      <c r="AM106" s="3" t="str">
        <f>_xlfn.XLOOKUP(D106,'[2]EIM check'!$A:$A,'[2]EIM check'!$C:$C,"no info")</f>
        <v>Expires 2026/02</v>
      </c>
      <c r="AN106" s="5"/>
      <c r="AO106" s="5"/>
      <c r="AP106" s="5" t="str">
        <f>IF($AH106="LEC",$C106,"EM")</f>
        <v>EM</v>
      </c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</row>
    <row r="107" spans="1:126" s="11" customFormat="1" ht="20.100000000000001" customHeight="1" x14ac:dyDescent="0.2">
      <c r="A107" s="41">
        <f>_xlfn.XLOOKUP(D107,[2]EM!$D:$D,[2]EM!$H:$H,"")</f>
        <v>0</v>
      </c>
      <c r="B107" s="62" t="str">
        <f>VLOOKUP($D107,[2]EM!$D$1:$P$65540,13,FALSE)</f>
        <v>512-743-5829</v>
      </c>
      <c r="C107" s="254" t="str">
        <f>_xlfn.XLOOKUP(D107&amp;"*",[2]EM!$D:$D,[2]EM!$E:$E,"",2)</f>
        <v>1,</v>
      </c>
      <c r="D107" s="4" t="s">
        <v>113</v>
      </c>
      <c r="E107" s="70" t="str">
        <f>IF(ISNUMBER(MATCH($D107,'[1]Scheduling Worksheet'!$B$1:$B$65536,0)),VLOOKUP($D107,'[1]Scheduling Worksheet'!$B$1:$W$65536,22,FALSE),"")</f>
        <v/>
      </c>
      <c r="F107" s="71" t="str">
        <f>IF(ISNUMBER(MATCH($D107,'[1]Scheduling Worksheet'!$C$1:$C$65536,0)),VLOOKUP($D107,'[1]Scheduling Worksheet'!$C$1:$X$65536,21,FALSE),"")</f>
        <v>1:00-EM</v>
      </c>
      <c r="G107" s="71" t="str">
        <f>IF(ISNUMBER(MATCH($D107,'[1]Scheduling Worksheet'!$D$1:$D$65536,0)),VLOOKUP($D107,'[1]Scheduling Worksheet'!$D$1:$X$65536,20,FALSE),"")</f>
        <v/>
      </c>
      <c r="H107" s="71" t="str">
        <f>IF(ISNUMBER(MATCH($D107,'[1]Scheduling Worksheet'!$E$1:$E$65536,0)),VLOOKUP($D107,'[1]Scheduling Worksheet'!$E$1:$X$65536,19,FALSE),"")</f>
        <v>1:00-EM</v>
      </c>
      <c r="I107" s="71" t="str">
        <f>IF(ISNUMBER(MATCH($D107,'[1]Scheduling Worksheet'!$F$1:$F$65536,0)),VLOOKUP($D107,'[1]Scheduling Worksheet'!$F$1:$X$65536,19,FALSE),"")</f>
        <v/>
      </c>
      <c r="J107" s="71" t="str">
        <f>IF(ISNUMBER(MATCH($D107,'[1]Scheduling Worksheet'!$G$1:$G$65536,0)),VLOOKUP($D107,'[1]Scheduling Worksheet'!$G$1:$X$65536,17,FALSE),"")</f>
        <v>1:00-EM</v>
      </c>
      <c r="K107" s="71" t="str">
        <f>IF(ISNUMBER(MATCH($D107,'[1]Scheduling Worksheet'!$H$1:$H$65536,0)),VLOOKUP($D107,'[1]Scheduling Worksheet'!$H$1:$X$65536,16,FALSE),"")</f>
        <v/>
      </c>
      <c r="L107" s="71" t="str">
        <f>IF(ISNUMBER(MATCH($D107,'[1]Scheduling Worksheet'!$I$1:$I$65536,0)),VLOOKUP($D107,'[1]Scheduling Worksheet'!$I$1:$X$65536,15,FALSE),"")</f>
        <v>1:00-EM</v>
      </c>
      <c r="M107" s="67" t="str">
        <f>IF(ISNUMBER(MATCH($D107,'[1]Scheduling Worksheet'!$J$1:$J$65536,0)),VLOOKUP($D107,'[1]Scheduling Worksheet'!$J$1:$X$65536,14,FALSE),"")</f>
        <v/>
      </c>
      <c r="N107" s="72" t="str">
        <f>IF(ISNUMBER(MATCH($D107,'[1]Scheduling Worksheet'!$K$1:$K$65536,0)),VLOOKUP($D107,'[1]Scheduling Worksheet'!$K$1:$X$65536,13,FALSE),"")</f>
        <v>1:00-EM</v>
      </c>
      <c r="O107" s="36"/>
      <c r="P107"/>
      <c r="Q107"/>
      <c r="R107" s="62" t="str">
        <f t="shared" si="43"/>
        <v>512-743-5829</v>
      </c>
      <c r="S107" s="63" t="str">
        <f t="shared" si="44"/>
        <v>1,</v>
      </c>
      <c r="T107" s="74" t="str">
        <f t="shared" si="45"/>
        <v>Guerrero, Sara</v>
      </c>
      <c r="U107" s="71" t="str">
        <f>IF(ISNUMBER(MATCH($D107,'[1]Scheduling Worksheet'!L$1:L$65536,0)),VLOOKUP($D107,'[1]Scheduling Worksheet'!$L$1:$X$65536,13,FALSE),"")</f>
        <v/>
      </c>
      <c r="V107" s="71" t="str">
        <f>IF(ISNUMBER(MATCH($D107,'[1]Scheduling Worksheet'!$M$1:$M$65536,0)),VLOOKUP($D107,'[1]Scheduling Worksheet'!$M$1:$X$65536,12,FALSE),"")</f>
        <v>1:00-EM</v>
      </c>
      <c r="W107" s="71" t="str">
        <f>IF(ISNUMBER(MATCH($D107,'[1]Scheduling Worksheet'!$N$1:$N$65536,0)),VLOOKUP($D107,'[1]Scheduling Worksheet'!$N$1:$X$65536,11,FALSE),"")</f>
        <v/>
      </c>
      <c r="X107" s="71" t="str">
        <f>IF(ISNUMBER(MATCH($D107,'[1]Scheduling Worksheet'!$O$1:$O$65536,0)),VLOOKUP($D107,'[1]Scheduling Worksheet'!$O$1:$X$65536,10,FALSE),"")</f>
        <v>1:00-EM</v>
      </c>
      <c r="Y107" s="71" t="str">
        <f>IF(ISNUMBER(MATCH($D107,'[1]Scheduling Worksheet'!$P$1:$P$65536,0)),VLOOKUP($D107,'[1]Scheduling Worksheet'!$P$1:$X$65536,9,FALSE),"")</f>
        <v/>
      </c>
      <c r="Z107" s="71" t="str">
        <f>IF(ISNUMBER(MATCH($D107,'[1]Scheduling Worksheet'!$Q$1:$Q$65536,0)),VLOOKUP($D107,'[1]Scheduling Worksheet'!$Q$1:$X$65536,8,FALSE),"")</f>
        <v>1:00-EM</v>
      </c>
      <c r="AA107" s="71" t="str">
        <f>IF(ISNUMBER(MATCH($D107,'[1]Scheduling Worksheet'!$R$1:$R$65536,0)),VLOOKUP($D107,'[1]Scheduling Worksheet'!$R$1:$X$65536,7,FALSE),"")</f>
        <v/>
      </c>
      <c r="AB107" s="76" t="str">
        <f>IF(ISNUMBER(MATCH($D107,'[1]Scheduling Worksheet'!$S$1:$S$65536,0)),VLOOKUP($D107,'[1]Scheduling Worksheet'!$S$1:$X$65536,6,FALSE),"")</f>
        <v>1:00-EM</v>
      </c>
      <c r="AC107" s="76" t="str">
        <f>IF(ISNUMBER(MATCH($D107,'[1]Scheduling Worksheet'!$T$1:$T$65536,0)),VLOOKUP($D107,'[1]Scheduling Worksheet'!$T$1:$X$65536,5,FALSE),"")</f>
        <v>1:00-EM</v>
      </c>
      <c r="AD107" s="31"/>
      <c r="AE107" s="6">
        <f t="shared" si="46"/>
        <v>10</v>
      </c>
      <c r="AF107" s="6">
        <f t="shared" si="47"/>
        <v>10</v>
      </c>
      <c r="AG107" s="35">
        <f t="shared" si="48"/>
        <v>0</v>
      </c>
      <c r="AH107" s="25">
        <f>VLOOKUP($D107,[2]EM!$D$1:$O$65540,5,FALSE)</f>
        <v>0</v>
      </c>
      <c r="AI107" s="25" t="str">
        <f>_xlfn.XLOOKUP(D107,[2]EM!$D:$D,[2]EM!$AK:$AK,"")</f>
        <v>2 Schedule with husband, Juan Belman</v>
      </c>
      <c r="AJ107" s="25">
        <f>_xlfn.XLOOKUP(D107,[2]EM!$D:$D,[2]EM!$AN:$AN,"")</f>
        <v>0</v>
      </c>
      <c r="AK107" s="4" t="str">
        <f>VLOOKUP($D107,[2]EM!$D$1:$O$65540,12,FALSE)</f>
        <v>saraguerreroavila72@gmail.com</v>
      </c>
      <c r="AL107" s="5" t="s">
        <v>50</v>
      </c>
      <c r="AM107" s="3" t="str">
        <f>_xlfn.XLOOKUP(D107,'[2]EIM check'!$A:$A,'[2]EIM check'!$C:$C,"no info")</f>
        <v>Expires 2026/05</v>
      </c>
      <c r="AN107" s="5"/>
      <c r="AO107" s="5"/>
      <c r="AP107" s="5" t="str">
        <f>IF($AH107="LEC",$C107,"EM")</f>
        <v>EM</v>
      </c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</row>
    <row r="108" spans="1:126" s="11" customFormat="1" ht="20.100000000000001" customHeight="1" x14ac:dyDescent="0.2">
      <c r="A108" s="41">
        <f>_xlfn.XLOOKUP(D108,[2]EM!$D:$D,[2]EM!$H:$H,"")</f>
        <v>0</v>
      </c>
      <c r="B108" s="62" t="str">
        <f>VLOOKUP($D108,[2]EM!$D$1:$P$65540,13,FALSE)</f>
        <v>512-905-4250</v>
      </c>
      <c r="C108" s="256" t="str">
        <f>_xlfn.XLOOKUP(D108&amp;"*",[2]EM!$D:$D,[2]EM!$E:$E,"",2)</f>
        <v>1,</v>
      </c>
      <c r="D108" s="40" t="s">
        <v>80</v>
      </c>
      <c r="E108" s="70" t="str">
        <f>IF(ISNUMBER(MATCH($D108,'[1]Scheduling Worksheet'!$B$1:$B$65536,0)),VLOOKUP($D108,'[1]Scheduling Worksheet'!$B$1:$W$65536,22,FALSE),"")</f>
        <v/>
      </c>
      <c r="F108" s="71" t="str">
        <f>IF(ISNUMBER(MATCH($D108,'[1]Scheduling Worksheet'!$C$1:$C$65536,0)),VLOOKUP($D108,'[1]Scheduling Worksheet'!$C$1:$X$65536,21,FALSE),"")</f>
        <v>1:00-EM</v>
      </c>
      <c r="G108" s="71" t="str">
        <f>IF(ISNUMBER(MATCH($D108,'[1]Scheduling Worksheet'!$D$1:$D$65536,0)),VLOOKUP($D108,'[1]Scheduling Worksheet'!$D$1:$X$65536,20,FALSE),"")</f>
        <v/>
      </c>
      <c r="H108" s="71" t="str">
        <f>IF(ISNUMBER(MATCH($D108,'[1]Scheduling Worksheet'!$E$1:$E$65536,0)),VLOOKUP($D108,'[1]Scheduling Worksheet'!$E$1:$X$65536,19,FALSE),"")</f>
        <v>1:00-EM</v>
      </c>
      <c r="I108" s="71" t="str">
        <f>IF(ISNUMBER(MATCH($D108,'[1]Scheduling Worksheet'!$F$1:$F$65536,0)),VLOOKUP($D108,'[1]Scheduling Worksheet'!$F$1:$X$65536,19,FALSE),"")</f>
        <v/>
      </c>
      <c r="J108" s="71" t="str">
        <f>IF(ISNUMBER(MATCH($D108,'[1]Scheduling Worksheet'!$G$1:$G$65536,0)),VLOOKUP($D108,'[1]Scheduling Worksheet'!$G$1:$X$65536,17,FALSE),"")</f>
        <v>1:00-EM</v>
      </c>
      <c r="K108" s="71" t="str">
        <f>IF(ISNUMBER(MATCH($D108,'[1]Scheduling Worksheet'!$H$1:$H$65536,0)),VLOOKUP($D108,'[1]Scheduling Worksheet'!$H$1:$X$65536,16,FALSE),"")</f>
        <v/>
      </c>
      <c r="L108" s="71" t="str">
        <f>IF(ISNUMBER(MATCH($D108,'[1]Scheduling Worksheet'!$I$1:$I$65536,0)),VLOOKUP($D108,'[1]Scheduling Worksheet'!$I$1:$X$65536,15,FALSE),"")</f>
        <v>1:00-EM</v>
      </c>
      <c r="M108" s="67" t="str">
        <f>IF(ISNUMBER(MATCH($D108,'[1]Scheduling Worksheet'!$J$1:$J$65536,0)),VLOOKUP($D108,'[1]Scheduling Worksheet'!$J$1:$X$65536,14,FALSE),"")</f>
        <v/>
      </c>
      <c r="N108" s="72" t="str">
        <f>IF(ISNUMBER(MATCH($D108,'[1]Scheduling Worksheet'!$K$1:$K$65536,0)),VLOOKUP($D108,'[1]Scheduling Worksheet'!$K$1:$X$65536,13,FALSE),"")</f>
        <v>1:00-EM</v>
      </c>
      <c r="O108" s="36"/>
      <c r="P108"/>
      <c r="Q108"/>
      <c r="R108" s="62" t="str">
        <f t="shared" si="43"/>
        <v>512-905-4250</v>
      </c>
      <c r="S108" s="63" t="str">
        <f t="shared" si="44"/>
        <v>1,</v>
      </c>
      <c r="T108" s="74" t="str">
        <f t="shared" si="45"/>
        <v>Caceres Rajo, Rina</v>
      </c>
      <c r="U108" s="71" t="str">
        <f>IF(ISNUMBER(MATCH($D108,'[1]Scheduling Worksheet'!L$1:L$65536,0)),VLOOKUP($D108,'[1]Scheduling Worksheet'!$L$1:$X$65536,13,FALSE),"")</f>
        <v/>
      </c>
      <c r="V108" s="71" t="str">
        <f>IF(ISNUMBER(MATCH($D108,'[1]Scheduling Worksheet'!$M$1:$M$65536,0)),VLOOKUP($D108,'[1]Scheduling Worksheet'!$M$1:$X$65536,12,FALSE),"")</f>
        <v>1:00-EM</v>
      </c>
      <c r="W108" s="71" t="str">
        <f>IF(ISNUMBER(MATCH($D108,'[1]Scheduling Worksheet'!$N$1:$N$65536,0)),VLOOKUP($D108,'[1]Scheduling Worksheet'!$N$1:$X$65536,11,FALSE),"")</f>
        <v/>
      </c>
      <c r="X108" s="71" t="str">
        <f>IF(ISNUMBER(MATCH($D108,'[1]Scheduling Worksheet'!$O$1:$O$65536,0)),VLOOKUP($D108,'[1]Scheduling Worksheet'!$O$1:$X$65536,10,FALSE),"")</f>
        <v>1:00-EM</v>
      </c>
      <c r="Y108" s="71" t="str">
        <f>IF(ISNUMBER(MATCH($D108,'[1]Scheduling Worksheet'!$P$1:$P$65536,0)),VLOOKUP($D108,'[1]Scheduling Worksheet'!$P$1:$X$65536,9,FALSE),"")</f>
        <v/>
      </c>
      <c r="Z108" s="71" t="str">
        <f>IF(ISNUMBER(MATCH($D108,'[1]Scheduling Worksheet'!$Q$1:$Q$65536,0)),VLOOKUP($D108,'[1]Scheduling Worksheet'!$Q$1:$X$65536,8,FALSE),"")</f>
        <v>1:00-EM</v>
      </c>
      <c r="AA108" s="71" t="str">
        <f>IF(ISNUMBER(MATCH($D108,'[1]Scheduling Worksheet'!$R$1:$R$65536,0)),VLOOKUP($D108,'[1]Scheduling Worksheet'!$R$1:$X$65536,7,FALSE),"")</f>
        <v/>
      </c>
      <c r="AB108" s="76" t="str">
        <f>IF(ISNUMBER(MATCH($D108,'[1]Scheduling Worksheet'!$S$1:$S$65536,0)),VLOOKUP($D108,'[1]Scheduling Worksheet'!$S$1:$X$65536,6,FALSE),"")</f>
        <v>1:00-EM</v>
      </c>
      <c r="AC108" s="76" t="str">
        <f>IF(ISNUMBER(MATCH($D108,'[1]Scheduling Worksheet'!$T$1:$T$65536,0)),VLOOKUP($D108,'[1]Scheduling Worksheet'!$T$1:$X$65536,5,FALSE),"")</f>
        <v/>
      </c>
      <c r="AD108" s="31"/>
      <c r="AE108" s="6">
        <f t="shared" si="46"/>
        <v>9</v>
      </c>
      <c r="AF108" s="6">
        <f t="shared" si="47"/>
        <v>9</v>
      </c>
      <c r="AG108" s="35">
        <f t="shared" si="48"/>
        <v>0</v>
      </c>
      <c r="AH108" s="25">
        <f>VLOOKUP($D108,[2]EM!$D$1:$O$65540,5,FALSE)</f>
        <v>0</v>
      </c>
      <c r="AI108" s="25" t="str">
        <f>_xlfn.XLOOKUP(D108,[2]EM!$D:$D,[2]EM!$AK:$AK,"")</f>
        <v>1 Schedule with husband, Carlos Alpuche and daughter Emily Alpuche</v>
      </c>
      <c r="AJ108" s="25">
        <f>_xlfn.XLOOKUP(D108,[2]EM!$D:$D,[2]EM!$AN:$AN,"")</f>
        <v>0</v>
      </c>
      <c r="AK108" s="4" t="str">
        <f>VLOOKUP($D108,[2]EM!$D$1:$O$65540,12,FALSE)</f>
        <v>rinnacace@yahoo.com</v>
      </c>
      <c r="AL108" s="3" t="s">
        <v>220</v>
      </c>
      <c r="AM108" s="3" t="str">
        <f>_xlfn.XLOOKUP(D108,'[2]EIM check'!$A:$A,'[2]EIM check'!$C:$C,"no info")</f>
        <v>Expires 2027/01</v>
      </c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DU108" s="10"/>
      <c r="DV108" s="10"/>
    </row>
    <row r="109" spans="1:126" s="11" customFormat="1" ht="20.100000000000001" customHeight="1" x14ac:dyDescent="0.2">
      <c r="A109" s="41">
        <f>_xlfn.XLOOKUP(D109,[2]EM!$D:$D,[2]EM!$H:$H,"")</f>
        <v>0</v>
      </c>
      <c r="B109" s="62" t="str">
        <f>VLOOKUP($D109,[2]EM!$D$1:$P$65540,13,FALSE)</f>
        <v>512-669-6809</v>
      </c>
      <c r="C109" s="63" t="str">
        <f>_xlfn.XLOOKUP(D109&amp;"*",[2]EM!$D:$D,[2]EM!$E:$E,"",2)</f>
        <v>1,</v>
      </c>
      <c r="D109" s="97" t="s">
        <v>88</v>
      </c>
      <c r="E109" s="70" t="str">
        <f>IF(ISNUMBER(MATCH($D109,'[1]Scheduling Worksheet'!$B$1:$B$65536,0)),VLOOKUP($D109,'[1]Scheduling Worksheet'!$B$1:$W$65536,22,FALSE),"")</f>
        <v/>
      </c>
      <c r="F109" s="71" t="str">
        <f>IF(ISNUMBER(MATCH($D109,'[1]Scheduling Worksheet'!$C$1:$C$65536,0)),VLOOKUP($D109,'[1]Scheduling Worksheet'!$C$1:$X$65536,21,FALSE),"")</f>
        <v>1:00-EM</v>
      </c>
      <c r="G109" s="71" t="str">
        <f>IF(ISNUMBER(MATCH($D109,'[1]Scheduling Worksheet'!$D$1:$D$65536,0)),VLOOKUP($D109,'[1]Scheduling Worksheet'!$D$1:$X$65536,20,FALSE),"")</f>
        <v/>
      </c>
      <c r="H109" s="71" t="str">
        <f>IF(ISNUMBER(MATCH($D109,'[1]Scheduling Worksheet'!$E$1:$E$65536,0)),VLOOKUP($D109,'[1]Scheduling Worksheet'!$E$1:$X$65536,19,FALSE),"")</f>
        <v>1:00-EM</v>
      </c>
      <c r="I109" s="71" t="str">
        <f>IF(ISNUMBER(MATCH($D109,'[1]Scheduling Worksheet'!$F$1:$F$65536,0)),VLOOKUP($D109,'[1]Scheduling Worksheet'!$F$1:$X$65536,19,FALSE),"")</f>
        <v/>
      </c>
      <c r="J109" s="71" t="str">
        <f>IF(ISNUMBER(MATCH($D109,'[1]Scheduling Worksheet'!$G$1:$G$65536,0)),VLOOKUP($D109,'[1]Scheduling Worksheet'!$G$1:$X$65536,17,FALSE),"")</f>
        <v>1:00-EM</v>
      </c>
      <c r="K109" s="71" t="str">
        <f>IF(ISNUMBER(MATCH($D109,'[1]Scheduling Worksheet'!$H$1:$H$65536,0)),VLOOKUP($D109,'[1]Scheduling Worksheet'!$H$1:$X$65536,16,FALSE),"")</f>
        <v/>
      </c>
      <c r="L109" s="71" t="str">
        <f>IF(ISNUMBER(MATCH($D109,'[1]Scheduling Worksheet'!$I$1:$I$65536,0)),VLOOKUP($D109,'[1]Scheduling Worksheet'!$I$1:$X$65536,15,FALSE),"")</f>
        <v>1:00-EM</v>
      </c>
      <c r="M109" s="67" t="str">
        <f>IF(ISNUMBER(MATCH($D109,'[1]Scheduling Worksheet'!$J$1:$J$65536,0)),VLOOKUP($D109,'[1]Scheduling Worksheet'!$J$1:$X$65536,14,FALSE),"")</f>
        <v/>
      </c>
      <c r="N109" s="72" t="str">
        <f>IF(ISNUMBER(MATCH($D109,'[1]Scheduling Worksheet'!$K$1:$K$65536,0)),VLOOKUP($D109,'[1]Scheduling Worksheet'!$K$1:$X$65536,13,FALSE),"")</f>
        <v>1:00-EM</v>
      </c>
      <c r="O109" s="36"/>
      <c r="P109"/>
      <c r="Q109"/>
      <c r="R109" s="62" t="str">
        <f t="shared" si="43"/>
        <v>512-669-6809</v>
      </c>
      <c r="S109" s="63" t="str">
        <f t="shared" si="44"/>
        <v>1,</v>
      </c>
      <c r="T109" s="74" t="str">
        <f t="shared" si="45"/>
        <v>Padron, Ramona</v>
      </c>
      <c r="U109" s="71" t="str">
        <f>IF(ISNUMBER(MATCH($D109,'[1]Scheduling Worksheet'!L$1:L$65536,0)),VLOOKUP($D109,'[1]Scheduling Worksheet'!$L$1:$X$65536,13,FALSE),"")</f>
        <v/>
      </c>
      <c r="V109" s="71" t="str">
        <f>IF(ISNUMBER(MATCH($D109,'[1]Scheduling Worksheet'!$M$1:$M$65536,0)),VLOOKUP($D109,'[1]Scheduling Worksheet'!$M$1:$X$65536,12,FALSE),"")</f>
        <v/>
      </c>
      <c r="W109" s="71" t="str">
        <f>IF(ISNUMBER(MATCH($D109,'[1]Scheduling Worksheet'!$N$1:$N$65536,0)),VLOOKUP($D109,'[1]Scheduling Worksheet'!$N$1:$X$65536,11,FALSE),"")</f>
        <v>1:00-EM</v>
      </c>
      <c r="X109" s="71" t="str">
        <f>IF(ISNUMBER(MATCH($D109,'[1]Scheduling Worksheet'!$O$1:$O$65536,0)),VLOOKUP($D109,'[1]Scheduling Worksheet'!$O$1:$X$65536,10,FALSE),"")</f>
        <v/>
      </c>
      <c r="Y109" s="71" t="str">
        <f>IF(ISNUMBER(MATCH($D109,'[1]Scheduling Worksheet'!$P$1:$P$65536,0)),VLOOKUP($D109,'[1]Scheduling Worksheet'!$P$1:$X$65536,9,FALSE),"")</f>
        <v>1:00-EM</v>
      </c>
      <c r="Z109" s="71" t="str">
        <f>IF(ISNUMBER(MATCH($D109,'[1]Scheduling Worksheet'!$Q$1:$Q$65536,0)),VLOOKUP($D109,'[1]Scheduling Worksheet'!$Q$1:$X$65536,8,FALSE),"")</f>
        <v/>
      </c>
      <c r="AA109" s="71" t="str">
        <f>IF(ISNUMBER(MATCH($D109,'[1]Scheduling Worksheet'!$R$1:$R$65536,0)),VLOOKUP($D109,'[1]Scheduling Worksheet'!$R$1:$X$65536,7,FALSE),"")</f>
        <v>1:00-EM</v>
      </c>
      <c r="AB109" s="76" t="str">
        <f>IF(ISNUMBER(MATCH($D109,'[1]Scheduling Worksheet'!$S$1:$S$65536,0)),VLOOKUP($D109,'[1]Scheduling Worksheet'!$S$1:$X$65536,6,FALSE),"")</f>
        <v/>
      </c>
      <c r="AC109" s="76" t="str">
        <f>IF(ISNUMBER(MATCH($D109,'[1]Scheduling Worksheet'!$T$1:$T$65536,0)),VLOOKUP($D109,'[1]Scheduling Worksheet'!$T$1:$X$65536,5,FALSE),"")</f>
        <v>1:00-EM</v>
      </c>
      <c r="AD109" s="31"/>
      <c r="AE109" s="6">
        <f t="shared" si="46"/>
        <v>9</v>
      </c>
      <c r="AF109" s="6">
        <f t="shared" si="47"/>
        <v>9</v>
      </c>
      <c r="AG109" s="35">
        <f t="shared" si="48"/>
        <v>0</v>
      </c>
      <c r="AH109" s="25">
        <f>VLOOKUP($D109,[2]EM!$D$1:$O$65540,5,FALSE)</f>
        <v>0</v>
      </c>
      <c r="AI109" s="25">
        <f>_xlfn.XLOOKUP(D109,[2]EM!$D:$D,[2]EM!$AK:$AK,"")</f>
        <v>0</v>
      </c>
      <c r="AJ109" s="25">
        <f>_xlfn.XLOOKUP(D109,[2]EM!$D:$D,[2]EM!$AN:$AN,"")</f>
        <v>0</v>
      </c>
      <c r="AK109" s="4" t="str">
        <f>VLOOKUP($D109,[2]EM!$D$1:$O$65540,12,FALSE)</f>
        <v>ramonacastelan@gmail.com</v>
      </c>
      <c r="AL109" s="3" t="s">
        <v>223</v>
      </c>
      <c r="AM109" s="3" t="str">
        <f>_xlfn.XLOOKUP(D109,'[2]EIM check'!$A:$A,'[2]EIM check'!$C:$C,"no info")</f>
        <v>Expires 2027/02</v>
      </c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DU109" s="10"/>
      <c r="DV109" s="10"/>
    </row>
    <row r="110" spans="1:126" s="5" customFormat="1" ht="20.100000000000001" customHeight="1" x14ac:dyDescent="0.2">
      <c r="A110" s="41">
        <f>_xlfn.XLOOKUP(D110,[2]EM!$D:$D,[2]EM!$H:$H,"")</f>
        <v>0</v>
      </c>
      <c r="B110" s="52" t="str">
        <f>VLOOKUP($D110,[2]EM!$D$1:$P$65540,13,FALSE)</f>
        <v>737-666-2025</v>
      </c>
      <c r="C110" s="54" t="str">
        <f>_xlfn.XLOOKUP(D110&amp;"*",[2]EM!$D:$D,[2]EM!$E:$E,"",2)</f>
        <v>1,</v>
      </c>
      <c r="D110" s="53" t="s">
        <v>140</v>
      </c>
      <c r="E110" s="65" t="str">
        <f>IF(ISNUMBER(MATCH($D110,'[1]Scheduling Worksheet'!$B$1:$B$65536,0)),VLOOKUP($D110,'[1]Scheduling Worksheet'!$B$1:$W$65536,22,FALSE),"")</f>
        <v/>
      </c>
      <c r="F110" s="67" t="str">
        <f>IF(ISNUMBER(MATCH($D110,'[1]Scheduling Worksheet'!$C$1:$C$65536,0)),VLOOKUP($D110,'[1]Scheduling Worksheet'!$C$1:$X$65536,21,FALSE),"")</f>
        <v/>
      </c>
      <c r="G110" s="67" t="str">
        <f>IF(ISNUMBER(MATCH($D110,'[1]Scheduling Worksheet'!$D$1:$D$65536,0)),VLOOKUP($D110,'[1]Scheduling Worksheet'!$D$1:$X$65536,20,FALSE),"")</f>
        <v>1:00-EM</v>
      </c>
      <c r="H110" s="67" t="str">
        <f>IF(ISNUMBER(MATCH($D110,'[1]Scheduling Worksheet'!$E$1:$E$65536,0)),VLOOKUP($D110,'[1]Scheduling Worksheet'!$E$1:$X$65536,19,FALSE),"")</f>
        <v/>
      </c>
      <c r="I110" s="67" t="str">
        <f>IF(ISNUMBER(MATCH($D110,'[1]Scheduling Worksheet'!$F$1:$F$65536,0)),VLOOKUP($D110,'[1]Scheduling Worksheet'!$F$1:$X$65536,19,FALSE),"")</f>
        <v>1:00-EM</v>
      </c>
      <c r="J110" s="67" t="str">
        <f>IF(ISNUMBER(MATCH($D110,'[1]Scheduling Worksheet'!$G$1:$G$65536,0)),VLOOKUP($D110,'[1]Scheduling Worksheet'!$G$1:$X$65536,17,FALSE),"")</f>
        <v/>
      </c>
      <c r="K110" s="67" t="str">
        <f>IF(ISNUMBER(MATCH($D110,'[1]Scheduling Worksheet'!$H$1:$H$65536,0)),VLOOKUP($D110,'[1]Scheduling Worksheet'!$H$1:$X$65536,16,FALSE),"")</f>
        <v>1:00-EM</v>
      </c>
      <c r="L110" s="67" t="str">
        <f>IF(ISNUMBER(MATCH($D110,'[1]Scheduling Worksheet'!$I$1:$I$65536,0)),VLOOKUP($D110,'[1]Scheduling Worksheet'!$I$1:$X$65536,15,FALSE),"")</f>
        <v/>
      </c>
      <c r="M110" s="67" t="str">
        <f>IF(ISNUMBER(MATCH($D110,'[1]Scheduling Worksheet'!$J$1:$J$65536,0)),VLOOKUP($D110,'[1]Scheduling Worksheet'!$J$1:$X$65536,14,FALSE),"")</f>
        <v/>
      </c>
      <c r="N110" s="68" t="str">
        <f>IF(ISNUMBER(MATCH($D110,'[1]Scheduling Worksheet'!$K$1:$K$65536,0)),VLOOKUP($D110,'[1]Scheduling Worksheet'!$K$1:$X$65536,13,FALSE),"")</f>
        <v>1:00-EM</v>
      </c>
      <c r="O110" s="36"/>
      <c r="P110"/>
      <c r="Q110"/>
      <c r="R110" s="52" t="str">
        <f t="shared" si="43"/>
        <v>737-666-2025</v>
      </c>
      <c r="S110" s="54" t="str">
        <f t="shared" si="44"/>
        <v>1,</v>
      </c>
      <c r="T110" s="53" t="str">
        <f t="shared" si="45"/>
        <v>Posada, Mayra</v>
      </c>
      <c r="U110" s="67" t="str">
        <f>IF(ISNUMBER(MATCH($D110,'[1]Scheduling Worksheet'!L$1:L$65536,0)),VLOOKUP($D110,'[1]Scheduling Worksheet'!$L$1:$X$65536,13,FALSE),"")</f>
        <v/>
      </c>
      <c r="V110" s="67" t="str">
        <f>IF(ISNUMBER(MATCH($D110,'[1]Scheduling Worksheet'!$M$1:$M$65536,0)),VLOOKUP($D110,'[1]Scheduling Worksheet'!$M$1:$X$65536,12,FALSE),"")</f>
        <v>1:00-EM</v>
      </c>
      <c r="W110" s="67" t="str">
        <f>IF(ISNUMBER(MATCH($D110,'[1]Scheduling Worksheet'!$N$1:$N$65536,0)),VLOOKUP($D110,'[1]Scheduling Worksheet'!$N$1:$X$65536,11,FALSE),"")</f>
        <v/>
      </c>
      <c r="X110" s="67" t="str">
        <f>IF(ISNUMBER(MATCH($D110,'[1]Scheduling Worksheet'!$O$1:$O$65536,0)),VLOOKUP($D110,'[1]Scheduling Worksheet'!$O$1:$X$65536,10,FALSE),"")</f>
        <v>1:00-EM</v>
      </c>
      <c r="Y110" s="67" t="str">
        <f>IF(ISNUMBER(MATCH($D110,'[1]Scheduling Worksheet'!$P$1:$P$65536,0)),VLOOKUP($D110,'[1]Scheduling Worksheet'!$P$1:$X$65536,9,FALSE),"")</f>
        <v/>
      </c>
      <c r="Z110" s="67" t="str">
        <f>IF(ISNUMBER(MATCH($D110,'[1]Scheduling Worksheet'!$Q$1:$Q$65536,0)),VLOOKUP($D110,'[1]Scheduling Worksheet'!$Q$1:$X$65536,8,FALSE),"")</f>
        <v>1:00-EM</v>
      </c>
      <c r="AA110" s="67" t="str">
        <f>IF(ISNUMBER(MATCH($D110,'[1]Scheduling Worksheet'!$R$1:$R$65536,0)),VLOOKUP($D110,'[1]Scheduling Worksheet'!$R$1:$X$65536,7,FALSE),"")</f>
        <v/>
      </c>
      <c r="AB110" s="68" t="str">
        <f>IF(ISNUMBER(MATCH($D110,'[1]Scheduling Worksheet'!$S$1:$S$65536,0)),VLOOKUP($D110,'[1]Scheduling Worksheet'!$S$1:$X$65536,6,FALSE),"")</f>
        <v>1:00-EM</v>
      </c>
      <c r="AC110" s="68" t="str">
        <f>IF(ISNUMBER(MATCH($D110,'[1]Scheduling Worksheet'!$T$1:$T$65536,0)),VLOOKUP($D110,'[1]Scheduling Worksheet'!$T$1:$X$65536,5,FALSE),"")</f>
        <v>1:00-EM</v>
      </c>
      <c r="AD110" s="30"/>
      <c r="AE110" s="6">
        <f t="shared" si="46"/>
        <v>9</v>
      </c>
      <c r="AF110" s="6">
        <f t="shared" si="47"/>
        <v>9</v>
      </c>
      <c r="AG110" s="35">
        <f t="shared" si="48"/>
        <v>0</v>
      </c>
      <c r="AH110" s="25">
        <f>VLOOKUP($D110,[2]EM!$D$1:$O$65540,5,FALSE)</f>
        <v>0</v>
      </c>
      <c r="AI110" s="25">
        <f>_xlfn.XLOOKUP(D110,[2]EM!$D:$D,[2]EM!$AK:$AK,"")</f>
        <v>0</v>
      </c>
      <c r="AJ110" s="25">
        <f>_xlfn.XLOOKUP(D110,[2]EM!$D:$D,[2]EM!$AN:$AN,"")</f>
        <v>0</v>
      </c>
      <c r="AK110" s="4" t="str">
        <f>VLOOKUP($D110,[2]EM!$D$1:$O$65540,12,FALSE)</f>
        <v>arqposada30@gmail.com</v>
      </c>
      <c r="AL110" s="3" t="s">
        <v>231</v>
      </c>
      <c r="AM110" s="3" t="str">
        <f>_xlfn.XLOOKUP(D110,'[2]EIM check'!$A:$A,'[2]EIM check'!$C:$C,"no info")</f>
        <v>Expires 2027/06</v>
      </c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</row>
    <row r="111" spans="1:126" s="5" customFormat="1" ht="20.25" customHeight="1" x14ac:dyDescent="0.2">
      <c r="A111" s="41">
        <f>_xlfn.XLOOKUP(D111,[2]EM!$D:$D,[2]EM!$H:$H,"")</f>
        <v>0</v>
      </c>
      <c r="B111" s="52" t="str">
        <f>VLOOKUP($D111,[2]EM!$D$1:$P$65540,13,FALSE)</f>
        <v>512-750-8631</v>
      </c>
      <c r="C111" s="255" t="str">
        <f>_xlfn.XLOOKUP(D111&amp;"*",[2]EM!$D:$D,[2]EM!$E:$E,"",2)</f>
        <v>1,</v>
      </c>
      <c r="D111" s="58" t="s">
        <v>62</v>
      </c>
      <c r="E111" s="65" t="str">
        <f>IF(ISNUMBER(MATCH($D111,'[1]Scheduling Worksheet'!$B$1:$B$65536,0)),VLOOKUP($D111,'[1]Scheduling Worksheet'!$B$1:$W$65536,22,FALSE),"")</f>
        <v>1:00-EM</v>
      </c>
      <c r="F111" s="67" t="str">
        <f>IF(ISNUMBER(MATCH($D111,'[1]Scheduling Worksheet'!$C$1:$C$65536,0)),VLOOKUP($D111,'[1]Scheduling Worksheet'!$C$1:$X$65536,21,FALSE),"")</f>
        <v/>
      </c>
      <c r="G111" s="67" t="str">
        <f>IF(ISNUMBER(MATCH($D111,'[1]Scheduling Worksheet'!$D$1:$D$65536,0)),VLOOKUP($D111,'[1]Scheduling Worksheet'!$D$1:$X$65536,20,FALSE),"")</f>
        <v>1:00-EM</v>
      </c>
      <c r="H111" s="67" t="str">
        <f>IF(ISNUMBER(MATCH($D111,'[1]Scheduling Worksheet'!$E$1:$E$65536,0)),VLOOKUP($D111,'[1]Scheduling Worksheet'!$E$1:$X$65536,19,FALSE),"")</f>
        <v/>
      </c>
      <c r="I111" s="67" t="str">
        <f>IF(ISNUMBER(MATCH($D111,'[1]Scheduling Worksheet'!$F$1:$F$65536,0)),VLOOKUP($D111,'[1]Scheduling Worksheet'!$F$1:$X$65536,19,FALSE),"")</f>
        <v>1:00-EM</v>
      </c>
      <c r="J111" s="67" t="str">
        <f>IF(ISNUMBER(MATCH($D111,'[1]Scheduling Worksheet'!$G$1:$G$65536,0)),VLOOKUP($D111,'[1]Scheduling Worksheet'!$G$1:$X$65536,17,FALSE),"")</f>
        <v/>
      </c>
      <c r="K111" s="67" t="str">
        <f>IF(ISNUMBER(MATCH($D111,'[1]Scheduling Worksheet'!$H$1:$H$65536,0)),VLOOKUP($D111,'[1]Scheduling Worksheet'!$H$1:$X$65536,16,FALSE),"")</f>
        <v>1:00-EM</v>
      </c>
      <c r="L111" s="67" t="str">
        <f>IF(ISNUMBER(MATCH($D111,'[1]Scheduling Worksheet'!$I$1:$I$65536,0)),VLOOKUP($D111,'[1]Scheduling Worksheet'!$I$1:$X$65536,15,FALSE),"")</f>
        <v/>
      </c>
      <c r="M111" s="67" t="str">
        <f>IF(ISNUMBER(MATCH($D111,'[1]Scheduling Worksheet'!$J$1:$J$65536,0)),VLOOKUP($D111,'[1]Scheduling Worksheet'!$J$1:$X$65536,14,FALSE),"")</f>
        <v>1:00-EM</v>
      </c>
      <c r="N111" s="68" t="str">
        <f>IF(ISNUMBER(MATCH($D111,'[1]Scheduling Worksheet'!$K$1:$K$65536,0)),VLOOKUP($D111,'[1]Scheduling Worksheet'!$K$1:$X$65536,13,FALSE),"")</f>
        <v/>
      </c>
      <c r="O111" s="36"/>
      <c r="P111"/>
      <c r="Q111"/>
      <c r="R111" s="52" t="str">
        <f t="shared" si="43"/>
        <v>512-750-8631</v>
      </c>
      <c r="S111" s="54" t="str">
        <f t="shared" si="44"/>
        <v>1,</v>
      </c>
      <c r="T111" s="53" t="str">
        <f t="shared" si="45"/>
        <v>Martinez de Sevilla, Irma</v>
      </c>
      <c r="U111" s="67" t="str">
        <f>IF(ISNUMBER(MATCH($D111,'[1]Scheduling Worksheet'!L$1:L$65536,0)),VLOOKUP($D111,'[1]Scheduling Worksheet'!$L$1:$X$65536,13,FALSE),"")</f>
        <v>1:00-EM</v>
      </c>
      <c r="V111" s="67" t="str">
        <f>IF(ISNUMBER(MATCH($D111,'[1]Scheduling Worksheet'!$M$1:$M$65536,0)),VLOOKUP($D111,'[1]Scheduling Worksheet'!$M$1:$X$65536,12,FALSE),"")</f>
        <v/>
      </c>
      <c r="W111" s="67" t="str">
        <f>IF(ISNUMBER(MATCH($D111,'[1]Scheduling Worksheet'!$N$1:$N$65536,0)),VLOOKUP($D111,'[1]Scheduling Worksheet'!$N$1:$X$65536,11,FALSE),"")</f>
        <v>1:00-EM</v>
      </c>
      <c r="X111" s="67" t="str">
        <f>IF(ISNUMBER(MATCH($D111,'[1]Scheduling Worksheet'!$O$1:$O$65536,0)),VLOOKUP($D111,'[1]Scheduling Worksheet'!$O$1:$X$65536,10,FALSE),"")</f>
        <v/>
      </c>
      <c r="Y111" s="67" t="str">
        <f>IF(ISNUMBER(MATCH($D111,'[1]Scheduling Worksheet'!$P$1:$P$65536,0)),VLOOKUP($D111,'[1]Scheduling Worksheet'!$P$1:$X$65536,9,FALSE),"")</f>
        <v>1:00-EM</v>
      </c>
      <c r="Z111" s="67" t="str">
        <f>IF(ISNUMBER(MATCH($D111,'[1]Scheduling Worksheet'!$Q$1:$Q$65536,0)),VLOOKUP($D111,'[1]Scheduling Worksheet'!$Q$1:$X$65536,8,FALSE),"")</f>
        <v/>
      </c>
      <c r="AA111" s="67" t="str">
        <f>IF(ISNUMBER(MATCH($D111,'[1]Scheduling Worksheet'!$R$1:$R$65536,0)),VLOOKUP($D111,'[1]Scheduling Worksheet'!$R$1:$X$65536,7,FALSE),"")</f>
        <v>1:00-EM</v>
      </c>
      <c r="AB111" s="68" t="str">
        <f>IF(ISNUMBER(MATCH($D111,'[1]Scheduling Worksheet'!$S$1:$S$65536,0)),VLOOKUP($D111,'[1]Scheduling Worksheet'!$S$1:$X$65536,6,FALSE),"")</f>
        <v/>
      </c>
      <c r="AC111" s="68" t="str">
        <f>IF(ISNUMBER(MATCH($D111,'[1]Scheduling Worksheet'!$T$1:$T$65536,0)),VLOOKUP($D111,'[1]Scheduling Worksheet'!$T$1:$X$65536,5,FALSE),"")</f>
        <v>1:00-EM</v>
      </c>
      <c r="AD111" s="30"/>
      <c r="AE111" s="6">
        <f t="shared" si="46"/>
        <v>10</v>
      </c>
      <c r="AF111" s="6">
        <f t="shared" si="47"/>
        <v>10</v>
      </c>
      <c r="AG111" s="35">
        <f t="shared" si="48"/>
        <v>0</v>
      </c>
      <c r="AH111" s="25">
        <f>VLOOKUP($D111,[2]EM!$D$1:$O$65540,5,FALSE)</f>
        <v>0</v>
      </c>
      <c r="AI111" s="25" t="str">
        <f>_xlfn.XLOOKUP(D111,[2]EM!$D:$D,[2]EM!$AK:$AK,"")</f>
        <v>7 with husband Oscar Sevilla, together</v>
      </c>
      <c r="AJ111" s="25">
        <f>_xlfn.XLOOKUP(D111,[2]EM!$D:$D,[2]EM!$AN:$AN,"")</f>
        <v>0</v>
      </c>
      <c r="AK111" s="4">
        <f>VLOOKUP($D111,[2]EM!$D$1:$O$65540,12,FALSE)</f>
        <v>0</v>
      </c>
      <c r="AL111" s="26">
        <v>0</v>
      </c>
      <c r="AM111" s="3" t="str">
        <f>_xlfn.XLOOKUP(D111,'[2]EIM check'!$A:$A,'[2]EIM check'!$C:$C,"no info")</f>
        <v>Expires 2026/03</v>
      </c>
      <c r="AN111" s="3"/>
      <c r="AO111" s="3"/>
      <c r="AP111" s="5" t="str">
        <f>IF($AH111="LEC",$C111,"EM")</f>
        <v>EM</v>
      </c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DV111" s="3"/>
    </row>
    <row r="112" spans="1:126" s="5" customFormat="1" ht="20.25" customHeight="1" x14ac:dyDescent="0.2">
      <c r="A112" s="41">
        <f>_xlfn.XLOOKUP(D112,[2]EM!$D:$D,[2]EM!$H:$H,"")</f>
        <v>0</v>
      </c>
      <c r="B112" s="52" t="str">
        <f>VLOOKUP($D112,[2]EM!$D$1:$P$65540,13,FALSE)</f>
        <v>512-750-8631</v>
      </c>
      <c r="C112" s="255" t="str">
        <f>_xlfn.XLOOKUP(D112&amp;"*",[2]EM!$D:$D,[2]EM!$E:$E,"",2)</f>
        <v>1,</v>
      </c>
      <c r="D112" s="58" t="s">
        <v>21</v>
      </c>
      <c r="E112" s="65" t="str">
        <f>IF(ISNUMBER(MATCH($D112,'[1]Scheduling Worksheet'!$B$1:$B$65536,0)),VLOOKUP($D112,'[1]Scheduling Worksheet'!$B$1:$W$65536,22,FALSE),"")</f>
        <v>1:00-EM</v>
      </c>
      <c r="F112" s="67" t="str">
        <f>IF(ISNUMBER(MATCH($D112,'[1]Scheduling Worksheet'!$C$1:$C$65536,0)),VLOOKUP($D112,'[1]Scheduling Worksheet'!$C$1:$X$65536,21,FALSE),"")</f>
        <v/>
      </c>
      <c r="G112" s="67" t="str">
        <f>IF(ISNUMBER(MATCH($D112,'[1]Scheduling Worksheet'!$D$1:$D$65536,0)),VLOOKUP($D112,'[1]Scheduling Worksheet'!$D$1:$X$65536,20,FALSE),"")</f>
        <v>1:00-EM</v>
      </c>
      <c r="H112" s="67" t="str">
        <f>IF(ISNUMBER(MATCH($D112,'[1]Scheduling Worksheet'!$E$1:$E$65536,0)),VLOOKUP($D112,'[1]Scheduling Worksheet'!$E$1:$X$65536,19,FALSE),"")</f>
        <v/>
      </c>
      <c r="I112" s="67" t="str">
        <f>IF(ISNUMBER(MATCH($D112,'[1]Scheduling Worksheet'!$F$1:$F$65536,0)),VLOOKUP($D112,'[1]Scheduling Worksheet'!$F$1:$X$65536,19,FALSE),"")</f>
        <v>1:00-EM</v>
      </c>
      <c r="J112" s="67" t="str">
        <f>IF(ISNUMBER(MATCH($D112,'[1]Scheduling Worksheet'!$G$1:$G$65536,0)),VLOOKUP($D112,'[1]Scheduling Worksheet'!$G$1:$X$65536,17,FALSE),"")</f>
        <v/>
      </c>
      <c r="K112" s="67" t="str">
        <f>IF(ISNUMBER(MATCH($D112,'[1]Scheduling Worksheet'!$H$1:$H$65536,0)),VLOOKUP($D112,'[1]Scheduling Worksheet'!$H$1:$X$65536,16,FALSE),"")</f>
        <v>1:00-EM</v>
      </c>
      <c r="L112" s="67" t="str">
        <f>IF(ISNUMBER(MATCH($D112,'[1]Scheduling Worksheet'!$I$1:$I$65536,0)),VLOOKUP($D112,'[1]Scheduling Worksheet'!$I$1:$X$65536,15,FALSE),"")</f>
        <v/>
      </c>
      <c r="M112" s="67" t="str">
        <f>IF(ISNUMBER(MATCH($D112,'[1]Scheduling Worksheet'!$J$1:$J$65536,0)),VLOOKUP($D112,'[1]Scheduling Worksheet'!$J$1:$X$65536,14,FALSE),"")</f>
        <v>1:00-EM</v>
      </c>
      <c r="N112" s="68" t="str">
        <f>IF(ISNUMBER(MATCH($D112,'[1]Scheduling Worksheet'!$K$1:$K$65536,0)),VLOOKUP($D112,'[1]Scheduling Worksheet'!$K$1:$X$65536,13,FALSE),"")</f>
        <v/>
      </c>
      <c r="O112" s="36"/>
      <c r="P112"/>
      <c r="Q112"/>
      <c r="R112" s="52" t="str">
        <f t="shared" si="43"/>
        <v>512-750-8631</v>
      </c>
      <c r="S112" s="54" t="str">
        <f t="shared" si="44"/>
        <v>1,</v>
      </c>
      <c r="T112" s="53" t="str">
        <f t="shared" si="45"/>
        <v>Sevilla, Oscar</v>
      </c>
      <c r="U112" s="67" t="str">
        <f>IF(ISNUMBER(MATCH($D112,'[1]Scheduling Worksheet'!L$1:L$65536,0)),VLOOKUP($D112,'[1]Scheduling Worksheet'!$L$1:$X$65536,13,FALSE),"")</f>
        <v>1:00-EM</v>
      </c>
      <c r="V112" s="67" t="str">
        <f>IF(ISNUMBER(MATCH($D112,'[1]Scheduling Worksheet'!$M$1:$M$65536,0)),VLOOKUP($D112,'[1]Scheduling Worksheet'!$M$1:$X$65536,12,FALSE),"")</f>
        <v/>
      </c>
      <c r="W112" s="67" t="str">
        <f>IF(ISNUMBER(MATCH($D112,'[1]Scheduling Worksheet'!$N$1:$N$65536,0)),VLOOKUP($D112,'[1]Scheduling Worksheet'!$N$1:$X$65536,11,FALSE),"")</f>
        <v>1:00-EM</v>
      </c>
      <c r="X112" s="67" t="str">
        <f>IF(ISNUMBER(MATCH($D112,'[1]Scheduling Worksheet'!$O$1:$O$65536,0)),VLOOKUP($D112,'[1]Scheduling Worksheet'!$O$1:$X$65536,10,FALSE),"")</f>
        <v/>
      </c>
      <c r="Y112" s="67" t="str">
        <f>IF(ISNUMBER(MATCH($D112,'[1]Scheduling Worksheet'!$P$1:$P$65536,0)),VLOOKUP($D112,'[1]Scheduling Worksheet'!$P$1:$X$65536,9,FALSE),"")</f>
        <v>1:00-EM</v>
      </c>
      <c r="Z112" s="67" t="str">
        <f>IF(ISNUMBER(MATCH($D112,'[1]Scheduling Worksheet'!$Q$1:$Q$65536,0)),VLOOKUP($D112,'[1]Scheduling Worksheet'!$Q$1:$X$65536,8,FALSE),"")</f>
        <v/>
      </c>
      <c r="AA112" s="67" t="str">
        <f>IF(ISNUMBER(MATCH($D112,'[1]Scheduling Worksheet'!$R$1:$R$65536,0)),VLOOKUP($D112,'[1]Scheduling Worksheet'!$R$1:$X$65536,7,FALSE),"")</f>
        <v>1:00-EM</v>
      </c>
      <c r="AB112" s="68" t="str">
        <f>IF(ISNUMBER(MATCH($D112,'[1]Scheduling Worksheet'!$S$1:$S$65536,0)),VLOOKUP($D112,'[1]Scheduling Worksheet'!$S$1:$X$65536,6,FALSE),"")</f>
        <v/>
      </c>
      <c r="AC112" s="68" t="str">
        <f>IF(ISNUMBER(MATCH($D112,'[1]Scheduling Worksheet'!$T$1:$T$65536,0)),VLOOKUP($D112,'[1]Scheduling Worksheet'!$T$1:$X$65536,5,FALSE),"")</f>
        <v>1:00-EM</v>
      </c>
      <c r="AD112" s="30"/>
      <c r="AE112" s="6">
        <f t="shared" si="46"/>
        <v>10</v>
      </c>
      <c r="AF112" s="6">
        <f t="shared" si="47"/>
        <v>10</v>
      </c>
      <c r="AG112" s="35">
        <f t="shared" si="48"/>
        <v>0</v>
      </c>
      <c r="AH112" s="25">
        <f>VLOOKUP($D112,[2]EM!$D$1:$O$65540,5,FALSE)</f>
        <v>0</v>
      </c>
      <c r="AI112" s="25" t="str">
        <f>_xlfn.XLOOKUP(D112,[2]EM!$D:$D,[2]EM!$AK:$AK,"")</f>
        <v>7 with Irma Martinez, spouse</v>
      </c>
      <c r="AJ112" s="25">
        <f>_xlfn.XLOOKUP(D112,[2]EM!$D:$D,[2]EM!$AN:$AN,"")</f>
        <v>0</v>
      </c>
      <c r="AK112" s="4">
        <f>VLOOKUP($D112,[2]EM!$D$1:$O$65540,12,FALSE)</f>
        <v>0</v>
      </c>
      <c r="AL112" s="26">
        <v>0</v>
      </c>
      <c r="AM112" s="3" t="str">
        <f>_xlfn.XLOOKUP(D112,'[2]EIM check'!$A:$A,'[2]EIM check'!$C:$C,"no info")</f>
        <v>Expires 2026/03</v>
      </c>
      <c r="AN112" s="3"/>
      <c r="AO112" s="3"/>
      <c r="AP112" s="5" t="str">
        <f>IF($AH112="LEC",$C112,"EM")</f>
        <v>EM</v>
      </c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DU112" s="3"/>
    </row>
    <row r="113" spans="1:126" s="5" customFormat="1" ht="20.25" customHeight="1" x14ac:dyDescent="0.2">
      <c r="A113" s="41">
        <f>_xlfn.XLOOKUP(D113,[2]EM!$D:$D,[2]EM!$H:$H,"")</f>
        <v>0</v>
      </c>
      <c r="B113" s="52" t="str">
        <f>VLOOKUP($D113,[2]EM!$D$1:$P$65540,13,FALSE)</f>
        <v>512-576-9682</v>
      </c>
      <c r="C113" s="253" t="str">
        <f>_xlfn.XLOOKUP(D113&amp;"*",[2]EM!$D:$D,[2]EM!$E:$E,"",2)</f>
        <v>1,</v>
      </c>
      <c r="D113" s="57" t="s">
        <v>145</v>
      </c>
      <c r="E113" s="65" t="str">
        <f>IF(ISNUMBER(MATCH($D113,'[1]Scheduling Worksheet'!$B$1:$B$65536,0)),VLOOKUP($D113,'[1]Scheduling Worksheet'!$B$1:$W$65536,22,FALSE),"")</f>
        <v>1:00-EM</v>
      </c>
      <c r="F113" s="67" t="str">
        <f>IF(ISNUMBER(MATCH($D113,'[1]Scheduling Worksheet'!$C$1:$C$65536,0)),VLOOKUP($D113,'[1]Scheduling Worksheet'!$C$1:$X$65536,21,FALSE),"")</f>
        <v/>
      </c>
      <c r="G113" s="67" t="str">
        <f>IF(ISNUMBER(MATCH($D113,'[1]Scheduling Worksheet'!$D$1:$D$65536,0)),VLOOKUP($D113,'[1]Scheduling Worksheet'!$D$1:$X$65536,20,FALSE),"")</f>
        <v>1:00-EM</v>
      </c>
      <c r="H113" s="67" t="str">
        <f>IF(ISNUMBER(MATCH($D113,'[1]Scheduling Worksheet'!$E$1:$E$65536,0)),VLOOKUP($D113,'[1]Scheduling Worksheet'!$E$1:$X$65536,19,FALSE),"")</f>
        <v/>
      </c>
      <c r="I113" s="67" t="str">
        <f>IF(ISNUMBER(MATCH($D113,'[1]Scheduling Worksheet'!$F$1:$F$65536,0)),VLOOKUP($D113,'[1]Scheduling Worksheet'!$F$1:$X$65536,19,FALSE),"")</f>
        <v>1:00-EM</v>
      </c>
      <c r="J113" s="67" t="str">
        <f>IF(ISNUMBER(MATCH($D113,'[1]Scheduling Worksheet'!$G$1:$G$65536,0)),VLOOKUP($D113,'[1]Scheduling Worksheet'!$G$1:$X$65536,17,FALSE),"")</f>
        <v/>
      </c>
      <c r="K113" s="67" t="str">
        <f>IF(ISNUMBER(MATCH($D113,'[1]Scheduling Worksheet'!$H$1:$H$65536,0)),VLOOKUP($D113,'[1]Scheduling Worksheet'!$H$1:$X$65536,16,FALSE),"")</f>
        <v/>
      </c>
      <c r="L113" s="67" t="str">
        <f>IF(ISNUMBER(MATCH($D113,'[1]Scheduling Worksheet'!$I$1:$I$65536,0)),VLOOKUP($D113,'[1]Scheduling Worksheet'!$I$1:$X$65536,15,FALSE),"")</f>
        <v>1:00-EM</v>
      </c>
      <c r="M113" s="67" t="str">
        <f>IF(ISNUMBER(MATCH($D113,'[1]Scheduling Worksheet'!$J$1:$J$65536,0)),VLOOKUP($D113,'[1]Scheduling Worksheet'!$J$1:$X$65536,14,FALSE),"")</f>
        <v/>
      </c>
      <c r="N113" s="68" t="str">
        <f>IF(ISNUMBER(MATCH($D113,'[1]Scheduling Worksheet'!$K$1:$K$65536,0)),VLOOKUP($D113,'[1]Scheduling Worksheet'!$K$1:$X$65536,13,FALSE),"")</f>
        <v>1:00-EM</v>
      </c>
      <c r="O113" s="36"/>
      <c r="P113"/>
      <c r="Q113"/>
      <c r="R113" s="52" t="str">
        <f t="shared" si="43"/>
        <v>512-576-9682</v>
      </c>
      <c r="S113" s="54" t="str">
        <f t="shared" si="44"/>
        <v>1,</v>
      </c>
      <c r="T113" s="53" t="str">
        <f t="shared" si="45"/>
        <v>Sanchez, Maria</v>
      </c>
      <c r="U113" s="67" t="str">
        <f>IF(ISNUMBER(MATCH($D113,'[1]Scheduling Worksheet'!L$1:L$65536,0)),VLOOKUP($D113,'[1]Scheduling Worksheet'!$L$1:$X$65536,13,FALSE),"")</f>
        <v/>
      </c>
      <c r="V113" s="67" t="str">
        <f>IF(ISNUMBER(MATCH($D113,'[1]Scheduling Worksheet'!$M$1:$M$65536,0)),VLOOKUP($D113,'[1]Scheduling Worksheet'!$M$1:$X$65536,12,FALSE),"")</f>
        <v>1:00-EM</v>
      </c>
      <c r="W113" s="67" t="str">
        <f>IF(ISNUMBER(MATCH($D113,'[1]Scheduling Worksheet'!$N$1:$N$65536,0)),VLOOKUP($D113,'[1]Scheduling Worksheet'!$N$1:$X$65536,11,FALSE),"")</f>
        <v/>
      </c>
      <c r="X113" s="67" t="str">
        <f>IF(ISNUMBER(MATCH($D113,'[1]Scheduling Worksheet'!$O$1:$O$65536,0)),VLOOKUP($D113,'[1]Scheduling Worksheet'!$O$1:$X$65536,10,FALSE),"")</f>
        <v>1:00-EM</v>
      </c>
      <c r="Y113" s="67" t="str">
        <f>IF(ISNUMBER(MATCH($D113,'[1]Scheduling Worksheet'!$P$1:$P$65536,0)),VLOOKUP($D113,'[1]Scheduling Worksheet'!$P$1:$X$65536,9,FALSE),"")</f>
        <v/>
      </c>
      <c r="Z113" s="67" t="str">
        <f>IF(ISNUMBER(MATCH($D113,'[1]Scheduling Worksheet'!$Q$1:$Q$65536,0)),VLOOKUP($D113,'[1]Scheduling Worksheet'!$Q$1:$X$65536,8,FALSE),"")</f>
        <v>1:00-EM</v>
      </c>
      <c r="AA113" s="67" t="str">
        <f>IF(ISNUMBER(MATCH($D113,'[1]Scheduling Worksheet'!$R$1:$R$65536,0)),VLOOKUP($D113,'[1]Scheduling Worksheet'!$R$1:$X$65536,7,FALSE),"")</f>
        <v/>
      </c>
      <c r="AB113" s="68" t="str">
        <f>IF(ISNUMBER(MATCH($D113,'[1]Scheduling Worksheet'!$S$1:$S$65536,0)),VLOOKUP($D113,'[1]Scheduling Worksheet'!$S$1:$X$65536,6,FALSE),"")</f>
        <v>1:00-EM</v>
      </c>
      <c r="AC113" s="68" t="str">
        <f>IF(ISNUMBER(MATCH($D113,'[1]Scheduling Worksheet'!$T$1:$T$65536,0)),VLOOKUP($D113,'[1]Scheduling Worksheet'!$T$1:$X$65536,5,FALSE),"")</f>
        <v/>
      </c>
      <c r="AD113" s="30"/>
      <c r="AE113" s="6">
        <f t="shared" si="46"/>
        <v>9</v>
      </c>
      <c r="AF113" s="6">
        <f t="shared" si="47"/>
        <v>9</v>
      </c>
      <c r="AG113" s="35">
        <f t="shared" si="48"/>
        <v>0</v>
      </c>
      <c r="AH113" s="25">
        <f>VLOOKUP($D113,[2]EM!$D$1:$O$65540,5,FALSE)</f>
        <v>0</v>
      </c>
      <c r="AI113" s="25" t="str">
        <f>_xlfn.XLOOKUP(D113,[2]EM!$D:$D,[2]EM!$AK:$AK,"")</f>
        <v>husband: Dimas Espinoza</v>
      </c>
      <c r="AJ113" s="25">
        <f>_xlfn.XLOOKUP(D113,[2]EM!$D:$D,[2]EM!$AN:$AN,"")</f>
        <v>0</v>
      </c>
      <c r="AK113" s="4" t="str">
        <f>VLOOKUP($D113,[2]EM!$D$1:$O$65540,12,FALSE)</f>
        <v>espinosamariasanchez@gmail.com</v>
      </c>
      <c r="AL113" s="3" t="s">
        <v>239</v>
      </c>
      <c r="AM113" s="3" t="str">
        <f>_xlfn.XLOOKUP(D113,'[2]EIM check'!$A:$A,'[2]EIM check'!$C:$C,"no info")</f>
        <v>Expires 2027/11</v>
      </c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</row>
    <row r="114" spans="1:126" s="11" customFormat="1" ht="20.100000000000001" customHeight="1" x14ac:dyDescent="0.2">
      <c r="A114" s="41">
        <f>_xlfn.XLOOKUP(D114,[2]EM!$D:$D,[2]EM!$H:$H,"")</f>
        <v>0</v>
      </c>
      <c r="B114" s="62" t="str">
        <f>VLOOKUP($D114,[2]EM!$D$1:$P$65540,13,FALSE)</f>
        <v>512-769-5511</v>
      </c>
      <c r="C114" s="251" t="str">
        <f>_xlfn.XLOOKUP(D114&amp;"*",[2]EM!$D:$D,[2]EM!$E:$E,"",2)</f>
        <v>1,</v>
      </c>
      <c r="D114" s="40" t="s">
        <v>16</v>
      </c>
      <c r="E114" s="70" t="str">
        <f>IF(ISNUMBER(MATCH($D114,'[1]Scheduling Worksheet'!$B$1:$B$65536,0)),VLOOKUP($D114,'[1]Scheduling Worksheet'!$B$1:$W$65536,22,FALSE),"")</f>
        <v/>
      </c>
      <c r="F114" s="71" t="str">
        <f>IF(ISNUMBER(MATCH($D114,'[1]Scheduling Worksheet'!$C$1:$C$65536,0)),VLOOKUP($D114,'[1]Scheduling Worksheet'!$C$1:$X$65536,21,FALSE),"")</f>
        <v>1:00-EM</v>
      </c>
      <c r="G114" s="71" t="str">
        <f>IF(ISNUMBER(MATCH($D114,'[1]Scheduling Worksheet'!$D$1:$D$65536,0)),VLOOKUP($D114,'[1]Scheduling Worksheet'!$D$1:$X$65536,20,FALSE),"")</f>
        <v/>
      </c>
      <c r="H114" s="71" t="str">
        <f>IF(ISNUMBER(MATCH($D114,'[1]Scheduling Worksheet'!$E$1:$E$65536,0)),VLOOKUP($D114,'[1]Scheduling Worksheet'!$E$1:$X$65536,19,FALSE),"")</f>
        <v>1:00-EM</v>
      </c>
      <c r="I114" s="71" t="str">
        <f>IF(ISNUMBER(MATCH($D114,'[1]Scheduling Worksheet'!$F$1:$F$65536,0)),VLOOKUP($D114,'[1]Scheduling Worksheet'!$F$1:$X$65536,19,FALSE),"")</f>
        <v/>
      </c>
      <c r="J114" s="71" t="str">
        <f>IF(ISNUMBER(MATCH($D114,'[1]Scheduling Worksheet'!$G$1:$G$65536,0)),VLOOKUP($D114,'[1]Scheduling Worksheet'!$G$1:$X$65536,17,FALSE),"")</f>
        <v>1:00-EM</v>
      </c>
      <c r="K114" s="71" t="str">
        <f>IF(ISNUMBER(MATCH($D114,'[1]Scheduling Worksheet'!$H$1:$H$65536,0)),VLOOKUP($D114,'[1]Scheduling Worksheet'!$H$1:$X$65536,16,FALSE),"")</f>
        <v>1:00-EM</v>
      </c>
      <c r="L114" s="71" t="str">
        <f>IF(ISNUMBER(MATCH($D114,'[1]Scheduling Worksheet'!$I$1:$I$65536,0)),VLOOKUP($D114,'[1]Scheduling Worksheet'!$I$1:$X$65536,15,FALSE),"")</f>
        <v/>
      </c>
      <c r="M114" s="67" t="str">
        <f>IF(ISNUMBER(MATCH($D114,'[1]Scheduling Worksheet'!$J$1:$J$65536,0)),VLOOKUP($D114,'[1]Scheduling Worksheet'!$J$1:$X$65536,14,FALSE),"")</f>
        <v>1:00-EM</v>
      </c>
      <c r="N114" s="72" t="str">
        <f>IF(ISNUMBER(MATCH($D114,'[1]Scheduling Worksheet'!$K$1:$K$65536,0)),VLOOKUP($D114,'[1]Scheduling Worksheet'!$K$1:$X$65536,13,FALSE),"")</f>
        <v/>
      </c>
      <c r="O114" s="36"/>
      <c r="P114"/>
      <c r="Q114"/>
      <c r="R114" s="62" t="str">
        <f t="shared" si="43"/>
        <v>512-769-5511</v>
      </c>
      <c r="S114" s="63" t="str">
        <f t="shared" si="44"/>
        <v>1,</v>
      </c>
      <c r="T114" s="74" t="str">
        <f t="shared" si="45"/>
        <v>Mata, Agueda</v>
      </c>
      <c r="U114" s="71" t="str">
        <f>IF(ISNUMBER(MATCH($D114,'[1]Scheduling Worksheet'!L$1:L$65536,0)),VLOOKUP($D114,'[1]Scheduling Worksheet'!$L$1:$X$65536,13,FALSE),"")</f>
        <v>1:00-EM</v>
      </c>
      <c r="V114" s="71" t="str">
        <f>IF(ISNUMBER(MATCH($D114,'[1]Scheduling Worksheet'!$M$1:$M$65536,0)),VLOOKUP($D114,'[1]Scheduling Worksheet'!$M$1:$X$65536,12,FALSE),"")</f>
        <v/>
      </c>
      <c r="W114" s="71" t="str">
        <f>IF(ISNUMBER(MATCH($D114,'[1]Scheduling Worksheet'!$N$1:$N$65536,0)),VLOOKUP($D114,'[1]Scheduling Worksheet'!$N$1:$X$65536,11,FALSE),"")</f>
        <v>1:00-EM</v>
      </c>
      <c r="X114" s="71" t="str">
        <f>IF(ISNUMBER(MATCH($D114,'[1]Scheduling Worksheet'!$O$1:$O$65536,0)),VLOOKUP($D114,'[1]Scheduling Worksheet'!$O$1:$X$65536,10,FALSE),"")</f>
        <v/>
      </c>
      <c r="Y114" s="71" t="str">
        <f>IF(ISNUMBER(MATCH($D114,'[1]Scheduling Worksheet'!$P$1:$P$65536,0)),VLOOKUP($D114,'[1]Scheduling Worksheet'!$P$1:$X$65536,9,FALSE),"")</f>
        <v>1:00-EM</v>
      </c>
      <c r="Z114" s="71" t="str">
        <f>IF(ISNUMBER(MATCH($D114,'[1]Scheduling Worksheet'!$Q$1:$Q$65536,0)),VLOOKUP($D114,'[1]Scheduling Worksheet'!$Q$1:$X$65536,8,FALSE),"")</f>
        <v/>
      </c>
      <c r="AA114" s="71" t="str">
        <f>IF(ISNUMBER(MATCH($D114,'[1]Scheduling Worksheet'!$R$1:$R$65536,0)),VLOOKUP($D114,'[1]Scheduling Worksheet'!$R$1:$X$65536,7,FALSE),"")</f>
        <v/>
      </c>
      <c r="AB114" s="76" t="str">
        <f>IF(ISNUMBER(MATCH($D114,'[1]Scheduling Worksheet'!$S$1:$S$65536,0)),VLOOKUP($D114,'[1]Scheduling Worksheet'!$S$1:$X$65536,6,FALSE),"")</f>
        <v>1:00-EM</v>
      </c>
      <c r="AC114" s="76" t="str">
        <f>IF(ISNUMBER(MATCH($D114,'[1]Scheduling Worksheet'!$T$1:$T$65536,0)),VLOOKUP($D114,'[1]Scheduling Worksheet'!$T$1:$X$65536,5,FALSE),"")</f>
        <v/>
      </c>
      <c r="AD114" s="31"/>
      <c r="AE114" s="6">
        <f t="shared" si="46"/>
        <v>9</v>
      </c>
      <c r="AF114" s="6">
        <f t="shared" si="47"/>
        <v>9</v>
      </c>
      <c r="AG114" s="35">
        <f t="shared" si="48"/>
        <v>0</v>
      </c>
      <c r="AH114" s="25">
        <f>VLOOKUP($D114,[2]EM!$D$1:$O$65540,5,FALSE)</f>
        <v>0</v>
      </c>
      <c r="AI114" s="25" t="str">
        <f>_xlfn.XLOOKUP(D114,[2]EM!$D:$D,[2]EM!$AK:$AK,"")</f>
        <v>6 Husband Juan Mata, Lector</v>
      </c>
      <c r="AJ114" s="25">
        <f>_xlfn.XLOOKUP(D114,[2]EM!$D:$D,[2]EM!$AN:$AN,"")</f>
        <v>0</v>
      </c>
      <c r="AK114" s="4">
        <f>VLOOKUP($D114,[2]EM!$D$1:$O$65540,12,FALSE)</f>
        <v>0</v>
      </c>
      <c r="AL114" s="26">
        <v>0</v>
      </c>
      <c r="AM114" s="3" t="str">
        <f>_xlfn.XLOOKUP(D114,'[2]EIM check'!$A:$A,'[2]EIM check'!$C:$C,"no info")</f>
        <v>Expires 2028/01</v>
      </c>
      <c r="AN114" s="3"/>
      <c r="AO114" s="3"/>
      <c r="AP114" s="5" t="str">
        <f>IF($AH114="LEC",$C114,"EM")</f>
        <v>EM</v>
      </c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</row>
    <row r="115" spans="1:126" s="5" customFormat="1" ht="20.25" customHeight="1" x14ac:dyDescent="0.2">
      <c r="A115" s="41" t="str">
        <f>_xlfn.XLOOKUP(D115,[2]EM!$D:$D,[2]EM!$H:$H,"")</f>
        <v>LEC SAC CAT</v>
      </c>
      <c r="B115" s="52" t="str">
        <f>VLOOKUP($D115,[2]EM!$D$1:$P$65540,13,FALSE)</f>
        <v>737-703-7783</v>
      </c>
      <c r="C115" s="54" t="str">
        <f>_xlfn.XLOOKUP(D115&amp;"*",[2]EM!$D:$D,[2]EM!$E:$E,"",2)</f>
        <v>1,</v>
      </c>
      <c r="D115" s="58" t="s">
        <v>44</v>
      </c>
      <c r="E115" s="65" t="str">
        <f>IF(ISNUMBER(MATCH($D115,'[1]Scheduling Worksheet'!$B$1:$B$65536,0)),VLOOKUP($D115,'[1]Scheduling Worksheet'!$B$1:$W$65536,22,FALSE),"")</f>
        <v/>
      </c>
      <c r="F115" s="67" t="str">
        <f>IF(ISNUMBER(MATCH($D115,'[1]Scheduling Worksheet'!$C$1:$C$65536,0)),VLOOKUP($D115,'[1]Scheduling Worksheet'!$C$1:$X$65536,21,FALSE),"")</f>
        <v>1:00-Lector</v>
      </c>
      <c r="G115" s="67" t="str">
        <f>IF(ISNUMBER(MATCH($D115,'[1]Scheduling Worksheet'!$D$1:$D$65536,0)),VLOOKUP($D115,'[1]Scheduling Worksheet'!$D$1:$X$65536,20,FALSE),"")</f>
        <v/>
      </c>
      <c r="H115" s="67" t="str">
        <f>IF(ISNUMBER(MATCH($D115,'[1]Scheduling Worksheet'!$E$1:$E$65536,0)),VLOOKUP($D115,'[1]Scheduling Worksheet'!$E$1:$X$65536,19,FALSE),"")</f>
        <v>1:00-EM</v>
      </c>
      <c r="I115" s="67" t="str">
        <f>IF(ISNUMBER(MATCH($D115,'[1]Scheduling Worksheet'!$F$1:$F$65536,0)),VLOOKUP($D115,'[1]Scheduling Worksheet'!$F$1:$X$65536,19,FALSE),"")</f>
        <v>1:00-EM</v>
      </c>
      <c r="J115" s="67" t="str">
        <f>IF(ISNUMBER(MATCH($D115,'[1]Scheduling Worksheet'!$G$1:$G$65536,0)),VLOOKUP($D115,'[1]Scheduling Worksheet'!$G$1:$X$65536,17,FALSE),"")</f>
        <v/>
      </c>
      <c r="K115" s="67" t="str">
        <f>IF(ISNUMBER(MATCH($D115,'[1]Scheduling Worksheet'!$H$1:$H$65536,0)),VLOOKUP($D115,'[1]Scheduling Worksheet'!$H$1:$X$65536,16,FALSE),"")</f>
        <v>1:00-Lector</v>
      </c>
      <c r="L115" s="67" t="str">
        <f>IF(ISNUMBER(MATCH($D115,'[1]Scheduling Worksheet'!$I$1:$I$65536,0)),VLOOKUP($D115,'[1]Scheduling Worksheet'!$I$1:$X$65536,15,FALSE),"")</f>
        <v/>
      </c>
      <c r="M115" s="67" t="str">
        <f>IF(ISNUMBER(MATCH($D115,'[1]Scheduling Worksheet'!$J$1:$J$65536,0)),VLOOKUP($D115,'[1]Scheduling Worksheet'!$J$1:$X$65536,14,FALSE),"")</f>
        <v>1:00-EM</v>
      </c>
      <c r="N115" s="68" t="str">
        <f>IF(ISNUMBER(MATCH($D115,'[1]Scheduling Worksheet'!$K$1:$K$65536,0)),VLOOKUP($D115,'[1]Scheduling Worksheet'!$K$1:$X$65536,13,FALSE),"")</f>
        <v/>
      </c>
      <c r="O115" s="36"/>
      <c r="P115"/>
      <c r="Q115"/>
      <c r="R115" s="52" t="str">
        <f t="shared" si="43"/>
        <v>737-703-7783</v>
      </c>
      <c r="S115" s="54" t="str">
        <f t="shared" si="44"/>
        <v>1,</v>
      </c>
      <c r="T115" s="53" t="str">
        <f t="shared" si="45"/>
        <v>Delgado, Alicia</v>
      </c>
      <c r="U115" s="67" t="str">
        <f>IF(ISNUMBER(MATCH($D115,'[1]Scheduling Worksheet'!L$1:L$65536,0)),VLOOKUP($D115,'[1]Scheduling Worksheet'!$L$1:$X$65536,13,FALSE),"")</f>
        <v>1:00-Lector</v>
      </c>
      <c r="V115" s="67" t="str">
        <f>IF(ISNUMBER(MATCH($D115,'[1]Scheduling Worksheet'!$M$1:$M$65536,0)),VLOOKUP($D115,'[1]Scheduling Worksheet'!$M$1:$X$65536,12,FALSE),"")</f>
        <v/>
      </c>
      <c r="W115" s="67" t="str">
        <f>IF(ISNUMBER(MATCH($D115,'[1]Scheduling Worksheet'!$N$1:$N$65536,0)),VLOOKUP($D115,'[1]Scheduling Worksheet'!$N$1:$X$65536,11,FALSE),"")</f>
        <v>1:00-EM</v>
      </c>
      <c r="X115" s="67" t="str">
        <f>IF(ISNUMBER(MATCH($D115,'[1]Scheduling Worksheet'!$O$1:$O$65536,0)),VLOOKUP($D115,'[1]Scheduling Worksheet'!$O$1:$X$65536,10,FALSE),"")</f>
        <v/>
      </c>
      <c r="Y115" s="67" t="str">
        <f>IF(ISNUMBER(MATCH($D115,'[1]Scheduling Worksheet'!$P$1:$P$65536,0)),VLOOKUP($D115,'[1]Scheduling Worksheet'!$P$1:$X$65536,9,FALSE),"")</f>
        <v>1:00-Lector</v>
      </c>
      <c r="Z115" s="67" t="str">
        <f>IF(ISNUMBER(MATCH($D115,'[1]Scheduling Worksheet'!$Q$1:$Q$65536,0)),VLOOKUP($D115,'[1]Scheduling Worksheet'!$Q$1:$X$65536,8,FALSE),"")</f>
        <v/>
      </c>
      <c r="AA115" s="67" t="str">
        <f>IF(ISNUMBER(MATCH($D115,'[1]Scheduling Worksheet'!$R$1:$R$65536,0)),VLOOKUP($D115,'[1]Scheduling Worksheet'!$R$1:$X$65536,7,FALSE),"")</f>
        <v>1:00-EM</v>
      </c>
      <c r="AB115" s="68" t="str">
        <f>IF(ISNUMBER(MATCH($D115,'[1]Scheduling Worksheet'!$S$1:$S$65536,0)),VLOOKUP($D115,'[1]Scheduling Worksheet'!$S$1:$X$65536,6,FALSE),"")</f>
        <v/>
      </c>
      <c r="AC115" s="68" t="str">
        <f>IF(ISNUMBER(MATCH($D115,'[1]Scheduling Worksheet'!$T$1:$T$65536,0)),VLOOKUP($D115,'[1]Scheduling Worksheet'!$T$1:$X$65536,5,FALSE),"")</f>
        <v/>
      </c>
      <c r="AD115" s="30"/>
      <c r="AE115" s="6">
        <f t="shared" si="46"/>
        <v>5</v>
      </c>
      <c r="AF115" s="6">
        <f t="shared" si="47"/>
        <v>9</v>
      </c>
      <c r="AG115" s="35">
        <f t="shared" si="48"/>
        <v>4</v>
      </c>
      <c r="AH115" s="25" t="str">
        <f>VLOOKUP($D115,[2]EM!$D$1:$O$65540,5,FALSE)</f>
        <v>LEC SAC CAT</v>
      </c>
      <c r="AI115" s="25">
        <f>_xlfn.XLOOKUP(D115,[2]EM!$D:$D,[2]EM!$AK:$AK,"")</f>
        <v>0</v>
      </c>
      <c r="AJ115" s="25">
        <f>_xlfn.XLOOKUP(D115,[2]EM!$D:$D,[2]EM!$AN:$AN,"")</f>
        <v>0</v>
      </c>
      <c r="AK115" s="4" t="str">
        <f>VLOOKUP($D115,[2]EM!$D$1:$O$65540,12,FALSE)</f>
        <v>aliciadelgadocr@gmail.com</v>
      </c>
      <c r="AL115" s="3" t="s">
        <v>249</v>
      </c>
      <c r="AM115" s="3" t="str">
        <f>_xlfn.XLOOKUP(D115,'[2]EIM check'!$A:$A,'[2]EIM check'!$C:$C,"no info")</f>
        <v>Expires 2028/02</v>
      </c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</row>
    <row r="116" spans="1:126" s="5" customFormat="1" ht="20.25" customHeight="1" x14ac:dyDescent="0.2">
      <c r="A116" s="41" t="str">
        <f>_xlfn.XLOOKUP(D116,[2]EM!$D:$D,[2]EM!$H:$H,"")</f>
        <v>LEC</v>
      </c>
      <c r="B116" s="52" t="str">
        <f>VLOOKUP($D116,[2]EM!$D$1:$P$65540,13,FALSE)</f>
        <v>512-605-7231</v>
      </c>
      <c r="C116" s="54" t="str">
        <f>_xlfn.XLOOKUP(D116&amp;"*",[2]EM!$D:$D,[2]EM!$E:$E,"",2)</f>
        <v>1,</v>
      </c>
      <c r="D116" s="57" t="s">
        <v>147</v>
      </c>
      <c r="E116" s="65" t="str">
        <f>IF(ISNUMBER(MATCH($D116,'[1]Scheduling Worksheet'!$B$1:$B$65536,0)),VLOOKUP($D116,'[1]Scheduling Worksheet'!$B$1:$W$65536,22,FALSE),"")</f>
        <v/>
      </c>
      <c r="F116" s="67" t="str">
        <f>IF(ISNUMBER(MATCH($D116,'[1]Scheduling Worksheet'!$C$1:$C$65536,0)),VLOOKUP($D116,'[1]Scheduling Worksheet'!$C$1:$X$65536,21,FALSE),"")</f>
        <v>1:00-EM</v>
      </c>
      <c r="G116" s="67" t="str">
        <f>IF(ISNUMBER(MATCH($D116,'[1]Scheduling Worksheet'!$D$1:$D$65536,0)),VLOOKUP($D116,'[1]Scheduling Worksheet'!$D$1:$X$65536,20,FALSE),"")</f>
        <v/>
      </c>
      <c r="H116" s="67" t="str">
        <f>IF(ISNUMBER(MATCH($D116,'[1]Scheduling Worksheet'!$E$1:$E$65536,0)),VLOOKUP($D116,'[1]Scheduling Worksheet'!$E$1:$X$65536,19,FALSE),"")</f>
        <v>1:00-Lector</v>
      </c>
      <c r="I116" s="67" t="str">
        <f>IF(ISNUMBER(MATCH($D116,'[1]Scheduling Worksheet'!$F$1:$F$65536,0)),VLOOKUP($D116,'[1]Scheduling Worksheet'!$F$1:$X$65536,19,FALSE),"")</f>
        <v/>
      </c>
      <c r="J116" s="67" t="str">
        <f>IF(ISNUMBER(MATCH($D116,'[1]Scheduling Worksheet'!$G$1:$G$65536,0)),VLOOKUP($D116,'[1]Scheduling Worksheet'!$G$1:$X$65536,17,FALSE),"")</f>
        <v>1:00-EM</v>
      </c>
      <c r="K116" s="67" t="str">
        <f>IF(ISNUMBER(MATCH($D116,'[1]Scheduling Worksheet'!$H$1:$H$65536,0)),VLOOKUP($D116,'[1]Scheduling Worksheet'!$H$1:$X$65536,16,FALSE),"")</f>
        <v/>
      </c>
      <c r="L116" s="67" t="str">
        <f>IF(ISNUMBER(MATCH($D116,'[1]Scheduling Worksheet'!$I$1:$I$65536,0)),VLOOKUP($D116,'[1]Scheduling Worksheet'!$I$1:$X$65536,15,FALSE),"")</f>
        <v>1:00-EM</v>
      </c>
      <c r="M116" s="67" t="str">
        <f>IF(ISNUMBER(MATCH($D116,'[1]Scheduling Worksheet'!$J$1:$J$65536,0)),VLOOKUP($D116,'[1]Scheduling Worksheet'!$J$1:$X$65536,14,FALSE),"")</f>
        <v/>
      </c>
      <c r="N116" s="68" t="str">
        <f>IF(ISNUMBER(MATCH($D116,'[1]Scheduling Worksheet'!$K$1:$K$65536,0)),VLOOKUP($D116,'[1]Scheduling Worksheet'!$K$1:$X$65536,13,FALSE),"")</f>
        <v>1:00-Lector</v>
      </c>
      <c r="O116" s="36"/>
      <c r="P116"/>
      <c r="Q116"/>
      <c r="R116" s="52" t="str">
        <f>B116</f>
        <v>512-605-7231</v>
      </c>
      <c r="S116" s="54" t="str">
        <f>C116</f>
        <v>1,</v>
      </c>
      <c r="T116" s="57" t="s">
        <v>147</v>
      </c>
      <c r="U116" s="67" t="str">
        <f>IF(ISNUMBER(MATCH($D116,'[1]Scheduling Worksheet'!L$1:L$65536,0)),VLOOKUP($D116,'[1]Scheduling Worksheet'!$L$1:$X$65536,13,FALSE),"")</f>
        <v/>
      </c>
      <c r="V116" s="67" t="str">
        <f>IF(ISNUMBER(MATCH($D116,'[1]Scheduling Worksheet'!$M$1:$M$65536,0)),VLOOKUP($D116,'[1]Scheduling Worksheet'!$M$1:$X$65536,12,FALSE),"")</f>
        <v>1:00-EM</v>
      </c>
      <c r="W116" s="67" t="str">
        <f>IF(ISNUMBER(MATCH($D116,'[1]Scheduling Worksheet'!$N$1:$N$65536,0)),VLOOKUP($D116,'[1]Scheduling Worksheet'!$N$1:$X$65536,11,FALSE),"")</f>
        <v/>
      </c>
      <c r="X116" s="67" t="str">
        <f>IF(ISNUMBER(MATCH($D116,'[1]Scheduling Worksheet'!$O$1:$O$65536,0)),VLOOKUP($D116,'[1]Scheduling Worksheet'!$O$1:$X$65536,10,FALSE),"")</f>
        <v>1:00-EM</v>
      </c>
      <c r="Y116" s="67" t="str">
        <f>IF(ISNUMBER(MATCH($D116,'[1]Scheduling Worksheet'!$P$1:$P$65536,0)),VLOOKUP($D116,'[1]Scheduling Worksheet'!$P$1:$X$65536,9,FALSE),"")</f>
        <v/>
      </c>
      <c r="Z116" s="67" t="str">
        <f>IF(ISNUMBER(MATCH($D116,'[1]Scheduling Worksheet'!$Q$1:$Q$65536,0)),VLOOKUP($D116,'[1]Scheduling Worksheet'!$Q$1:$X$65536,8,FALSE),"")</f>
        <v>1:00-EM</v>
      </c>
      <c r="AA116" s="67" t="str">
        <f>IF(ISNUMBER(MATCH($D116,'[1]Scheduling Worksheet'!$R$1:$R$65536,0)),VLOOKUP($D116,'[1]Scheduling Worksheet'!$R$1:$X$65536,7,FALSE),"")</f>
        <v/>
      </c>
      <c r="AB116" s="68" t="str">
        <f>IF(ISNUMBER(MATCH($D116,'[1]Scheduling Worksheet'!$S$1:$S$65536,0)),VLOOKUP($D116,'[1]Scheduling Worksheet'!$S$1:$X$65536,6,FALSE),"")</f>
        <v>1:00-Lector</v>
      </c>
      <c r="AC116" s="68" t="str">
        <f>IF(ISNUMBER(MATCH($D116,'[1]Scheduling Worksheet'!$T$1:$T$65536,0)),VLOOKUP($D116,'[1]Scheduling Worksheet'!$T$1:$X$65536,5,FALSE),"")</f>
        <v/>
      </c>
      <c r="AD116" s="30"/>
      <c r="AE116" s="6">
        <f t="shared" si="46"/>
        <v>6</v>
      </c>
      <c r="AF116" s="6">
        <f t="shared" si="47"/>
        <v>9</v>
      </c>
      <c r="AG116" s="2">
        <f t="shared" si="48"/>
        <v>3</v>
      </c>
      <c r="AH116" s="34" t="str">
        <f>VLOOKUP($D116,[2]EM!$D$1:$O$65541,5,FALSE)</f>
        <v>LEC</v>
      </c>
      <c r="AI116" s="25">
        <f>_xlfn.XLOOKUP(D116,[2]EM!$D:$D,[2]EM!$AK:$AK,"")</f>
        <v>0</v>
      </c>
      <c r="AJ116" s="25">
        <f>_xlfn.XLOOKUP(D116,[2]EM!$D:$D,[2]EM!$AN:$AN,"")</f>
        <v>0</v>
      </c>
      <c r="AK116" s="4" t="str">
        <f>VLOOKUP($D116,[2]EM!$D$1:$O$65541,12,FALSE)</f>
        <v>mariagutierrez1224@icloud.com</v>
      </c>
      <c r="AL116" s="4" t="s">
        <v>224</v>
      </c>
      <c r="AM116" s="3" t="str">
        <f>_xlfn.XLOOKUP(D116,'[2]EIM check'!$A:$A,'[2]EIM check'!$C:$C,"no info")</f>
        <v>Expires 2027/03</v>
      </c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</row>
    <row r="117" spans="1:126" s="11" customFormat="1" ht="20.25" customHeight="1" x14ac:dyDescent="0.2">
      <c r="A117" s="41" t="str">
        <f>_xlfn.XLOOKUP(D117,[2]EM!$D:$D,[2]EM!$H:$H,"")</f>
        <v>LEC</v>
      </c>
      <c r="B117" s="52" t="str">
        <f>VLOOKUP($D117,[2]EM!$D$1:$P$65540,13,FALSE)</f>
        <v>512-296-1805</v>
      </c>
      <c r="C117" s="54" t="str">
        <f>_xlfn.XLOOKUP(D117&amp;"*",[2]EM!$D:$D,[2]EM!$E:$E,"",2)</f>
        <v>Vg, 1,</v>
      </c>
      <c r="D117" s="58" t="s">
        <v>42</v>
      </c>
      <c r="E117" s="65" t="str">
        <f>IF(ISNUMBER(MATCH($D117,'[1]Scheduling Worksheet'!$B$1:$B$65536,0)),VLOOKUP($D117,'[1]Scheduling Worksheet'!$B$1:$W$65536,22,FALSE),"")</f>
        <v/>
      </c>
      <c r="F117" s="67" t="str">
        <f>IF(ISNUMBER(MATCH($D117,'[1]Scheduling Worksheet'!$C$1:$C$65536,0)),VLOOKUP($D117,'[1]Scheduling Worksheet'!$C$1:$X$65536,21,FALSE),"")</f>
        <v>Vg-EM</v>
      </c>
      <c r="G117" s="67" t="str">
        <f>IF(ISNUMBER(MATCH($D117,'[1]Scheduling Worksheet'!$D$1:$D$65536,0)),VLOOKUP($D117,'[1]Scheduling Worksheet'!$D$1:$X$65536,20,FALSE),"")</f>
        <v/>
      </c>
      <c r="H117" s="67" t="str">
        <f>IF(ISNUMBER(MATCH($D117,'[1]Scheduling Worksheet'!$E$1:$E$65536,0)),VLOOKUP($D117,'[1]Scheduling Worksheet'!$E$1:$X$65536,19,FALSE),"")</f>
        <v>1:00-Lector</v>
      </c>
      <c r="I117" s="67" t="str">
        <f>IF(ISNUMBER(MATCH($D117,'[1]Scheduling Worksheet'!$F$1:$F$65536,0)),VLOOKUP($D117,'[1]Scheduling Worksheet'!$F$1:$X$65536,19,FALSE),"")</f>
        <v/>
      </c>
      <c r="J117" s="67" t="str">
        <f>IF(ISNUMBER(MATCH($D117,'[1]Scheduling Worksheet'!$G$1:$G$65536,0)),VLOOKUP($D117,'[1]Scheduling Worksheet'!$G$1:$X$65536,17,FALSE),"")</f>
        <v>1:00-EM</v>
      </c>
      <c r="K117" s="67" t="str">
        <f>IF(ISNUMBER(MATCH($D117,'[1]Scheduling Worksheet'!$H$1:$H$65536,0)),VLOOKUP($D117,'[1]Scheduling Worksheet'!$H$1:$X$65536,16,FALSE),"")</f>
        <v/>
      </c>
      <c r="L117" s="67" t="str">
        <f>IF(ISNUMBER(MATCH($D117,'[1]Scheduling Worksheet'!$I$1:$I$65536,0)),VLOOKUP($D117,'[1]Scheduling Worksheet'!$I$1:$X$65536,15,FALSE),"")</f>
        <v/>
      </c>
      <c r="M117" s="67" t="str">
        <f>IF(ISNUMBER(MATCH($D117,'[1]Scheduling Worksheet'!$J$1:$J$65536,0)),VLOOKUP($D117,'[1]Scheduling Worksheet'!$J$1:$X$65536,14,FALSE),"")</f>
        <v>1:00-Lector</v>
      </c>
      <c r="N117" s="69" t="str">
        <f>IF(ISNUMBER(MATCH($D117,'[1]Scheduling Worksheet'!$K$1:$K$65536,0)),VLOOKUP($D117,'[1]Scheduling Worksheet'!$K$1:$X$65536,13,FALSE),"")</f>
        <v/>
      </c>
      <c r="O117" s="36"/>
      <c r="P117"/>
      <c r="Q117"/>
      <c r="R117" s="52" t="str">
        <f>B117</f>
        <v>512-296-1805</v>
      </c>
      <c r="S117" s="54" t="str">
        <f>C117</f>
        <v>Vg, 1,</v>
      </c>
      <c r="T117" s="53" t="str">
        <f>D117</f>
        <v>Leon, Mike</v>
      </c>
      <c r="U117" s="67" t="str">
        <f>IF(ISNUMBER(MATCH($D117,'[1]Scheduling Worksheet'!L$1:L$65536,0)),VLOOKUP($D117,'[1]Scheduling Worksheet'!$L$1:$X$65536,13,FALSE),"")</f>
        <v>1:00-EM</v>
      </c>
      <c r="V117" s="67" t="str">
        <f>IF(ISNUMBER(MATCH($D117,'[1]Scheduling Worksheet'!$M$1:$M$65536,0)),VLOOKUP($D117,'[1]Scheduling Worksheet'!$M$1:$X$65536,12,FALSE),"")</f>
        <v/>
      </c>
      <c r="W117" s="67" t="str">
        <f>IF(ISNUMBER(MATCH($D117,'[1]Scheduling Worksheet'!$N$1:$N$65536,0)),VLOOKUP($D117,'[1]Scheduling Worksheet'!$N$1:$X$65536,11,FALSE),"")</f>
        <v/>
      </c>
      <c r="X117" s="67" t="str">
        <f>IF(ISNUMBER(MATCH($D117,'[1]Scheduling Worksheet'!$O$1:$O$65536,0)),VLOOKUP($D117,'[1]Scheduling Worksheet'!$O$1:$X$65536,10,FALSE),"")</f>
        <v>1:00-EM</v>
      </c>
      <c r="Y117" s="67" t="str">
        <f>IF(ISNUMBER(MATCH($D117,'[1]Scheduling Worksheet'!$P$1:$P$65536,0)),VLOOKUP($D117,'[1]Scheduling Worksheet'!$P$1:$X$65536,9,FALSE),"")</f>
        <v/>
      </c>
      <c r="Z117" s="67" t="str">
        <f>IF(ISNUMBER(MATCH($D117,'[1]Scheduling Worksheet'!$Q$1:$Q$65536,0)),VLOOKUP($D117,'[1]Scheduling Worksheet'!$Q$1:$X$65536,8,FALSE),"")</f>
        <v>1:00-Lector</v>
      </c>
      <c r="AA117" s="67" t="str">
        <f>IF(ISNUMBER(MATCH($D117,'[1]Scheduling Worksheet'!$R$1:$R$65536,0)),VLOOKUP($D117,'[1]Scheduling Worksheet'!$R$1:$X$65536,7,FALSE),"")</f>
        <v/>
      </c>
      <c r="AB117" s="68" t="str">
        <f>IF(ISNUMBER(MATCH($D117,'[1]Scheduling Worksheet'!$S$1:$S$65536,0)),VLOOKUP($D117,'[1]Scheduling Worksheet'!$S$1:$X$65536,6,FALSE),"")</f>
        <v>Vg-EM</v>
      </c>
      <c r="AC117" s="68" t="str">
        <f>IF(ISNUMBER(MATCH($D117,'[1]Scheduling Worksheet'!$T$1:$T$65536,0)),VLOOKUP($D117,'[1]Scheduling Worksheet'!$T$1:$X$65536,5,FALSE),"")</f>
        <v/>
      </c>
      <c r="AD117" s="30"/>
      <c r="AE117" s="6">
        <f t="shared" si="46"/>
        <v>5</v>
      </c>
      <c r="AF117" s="6">
        <f t="shared" si="47"/>
        <v>8</v>
      </c>
      <c r="AG117" s="35">
        <f t="shared" si="48"/>
        <v>3</v>
      </c>
      <c r="AH117" s="25" t="str">
        <f>VLOOKUP($D117,[2]EM!$D$1:$O$65540,5,FALSE)</f>
        <v>LEC</v>
      </c>
      <c r="AI117" s="25" t="str">
        <f>_xlfn.XLOOKUP(D117,[2]EM!$D:$D,[2]EM!$AK:$AK,"")</f>
        <v>Vg and 1-Schedule for both Masses.</v>
      </c>
      <c r="AJ117" s="25" t="str">
        <f>_xlfn.XLOOKUP(D117,[2]EM!$D:$D,[2]EM!$AN:$AN,"")</f>
        <v>old: j_m_leon_s@hotmail.com, jmleon@prodigy.net.mx</v>
      </c>
      <c r="AK117" s="4" t="str">
        <f>VLOOKUP($D117,[2]EM!$D$1:$O$65540,12,FALSE)</f>
        <v>jmleons52@gmail.com</v>
      </c>
      <c r="AL117" s="3" t="s">
        <v>222</v>
      </c>
      <c r="AM117" s="3" t="str">
        <f>_xlfn.XLOOKUP(D117,'[2]EIM check'!$A:$A,'[2]EIM check'!$C:$C,"no info")</f>
        <v>Expires 2027/01</v>
      </c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DU117" s="10"/>
    </row>
    <row r="118" spans="1:126" s="147" customFormat="1" ht="20.100000000000001" customHeight="1" x14ac:dyDescent="0.2">
      <c r="A118" s="132">
        <f>_xlfn.XLOOKUP(D118,[2]EM!$D:$D,[2]EM!$H:$H,"")</f>
        <v>0</v>
      </c>
      <c r="B118" s="148"/>
      <c r="C118" s="149">
        <v>14</v>
      </c>
      <c r="D118" s="154"/>
      <c r="E118" s="151"/>
      <c r="F118" s="152"/>
      <c r="G118" s="152"/>
      <c r="H118" s="152"/>
      <c r="I118" s="152"/>
      <c r="J118" s="152"/>
      <c r="K118" s="152"/>
      <c r="L118" s="152"/>
      <c r="M118" s="152"/>
      <c r="N118" s="155"/>
      <c r="O118" s="138"/>
      <c r="P118" s="139"/>
      <c r="Q118" s="139"/>
      <c r="R118" s="148"/>
      <c r="S118" s="149"/>
      <c r="T118" s="154"/>
      <c r="U118" s="152"/>
      <c r="V118" s="152"/>
      <c r="W118" s="152"/>
      <c r="X118" s="152"/>
      <c r="Y118" s="152"/>
      <c r="Z118" s="152"/>
      <c r="AA118" s="152"/>
      <c r="AB118" s="155"/>
      <c r="AC118" s="155" t="str">
        <f>IF(ISNUMBER(MATCH($D118,'[1]Scheduling Worksheet'!$T$1:$T$65536,0)),VLOOKUP($D118,'[1]Scheduling Worksheet'!$T$1:$X$65536,5,FALSE),"")</f>
        <v/>
      </c>
      <c r="AD118" s="142"/>
      <c r="AE118" s="143"/>
      <c r="AF118" s="143"/>
      <c r="AG118" s="144"/>
      <c r="AH118" s="48"/>
      <c r="AI118" s="48"/>
      <c r="AJ118" s="48"/>
      <c r="AK118" s="145"/>
      <c r="AL118" s="162"/>
      <c r="AM118" s="146"/>
      <c r="AN118" s="146"/>
      <c r="AO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DU118" s="146"/>
    </row>
    <row r="119" spans="1:126" s="5" customFormat="1" ht="20.25" customHeight="1" x14ac:dyDescent="0.2">
      <c r="A119" s="41">
        <f>_xlfn.XLOOKUP(D119,[2]EM!$D:$D,[2]EM!$H:$H,"")</f>
        <v>0</v>
      </c>
      <c r="B119" s="52" t="str">
        <f>VLOOKUP($D119,[2]EM!$D$1:$P$65540,13,FALSE)</f>
        <v>512-921-1116</v>
      </c>
      <c r="C119" s="54" t="str">
        <f>_xlfn.XLOOKUP(D119&amp;"*",[2]EM!$D:$D,[2]EM!$E:$E,"",2)</f>
        <v>5,</v>
      </c>
      <c r="D119" s="53" t="s">
        <v>97</v>
      </c>
      <c r="E119" s="65" t="str">
        <f>IF(ISNUMBER(MATCH($D119,'[1]Scheduling Worksheet'!$B$1:$B$65536,0)),VLOOKUP($D119,'[1]Scheduling Worksheet'!$B$1:$W$65536,22,FALSE),"")</f>
        <v>5:00-EM</v>
      </c>
      <c r="F119" s="67" t="str">
        <f>IF(ISNUMBER(MATCH($D119,'[1]Scheduling Worksheet'!$C$1:$C$65536,0)),VLOOKUP($D119,'[1]Scheduling Worksheet'!$C$1:$X$65536,21,FALSE),"")</f>
        <v/>
      </c>
      <c r="G119" s="67" t="str">
        <f>IF(ISNUMBER(MATCH($D119,'[1]Scheduling Worksheet'!$D$1:$D$65536,0)),VLOOKUP($D119,'[1]Scheduling Worksheet'!$D$1:$X$65536,20,FALSE),"")</f>
        <v>5:00-EM</v>
      </c>
      <c r="H119" s="67" t="str">
        <f>IF(ISNUMBER(MATCH($D119,'[1]Scheduling Worksheet'!$E$1:$E$65536,0)),VLOOKUP($D119,'[1]Scheduling Worksheet'!$E$1:$X$65536,19,FALSE),"")</f>
        <v/>
      </c>
      <c r="I119" s="67" t="str">
        <f>IF(ISNUMBER(MATCH($D119,'[1]Scheduling Worksheet'!$F$1:$F$65536,0)),VLOOKUP($D119,'[1]Scheduling Worksheet'!$F$1:$X$65536,19,FALSE),"")</f>
        <v/>
      </c>
      <c r="J119" s="67" t="str">
        <f>IF(ISNUMBER(MATCH($D119,'[1]Scheduling Worksheet'!$G$1:$G$65536,0)),VLOOKUP($D119,'[1]Scheduling Worksheet'!$G$1:$X$65536,17,FALSE),"")</f>
        <v>5:00-EM</v>
      </c>
      <c r="K119" s="67" t="str">
        <f>IF(ISNUMBER(MATCH($D119,'[1]Scheduling Worksheet'!$H$1:$H$65536,0)),VLOOKUP($D119,'[1]Scheduling Worksheet'!$H$1:$X$65536,16,FALSE),"")</f>
        <v/>
      </c>
      <c r="L119" s="67" t="str">
        <f>IF(ISNUMBER(MATCH($D119,'[1]Scheduling Worksheet'!$I$1:$I$65536,0)),VLOOKUP($D119,'[1]Scheduling Worksheet'!$I$1:$X$65536,15,FALSE),"")</f>
        <v/>
      </c>
      <c r="M119" s="67" t="str">
        <f>IF(ISNUMBER(MATCH($D119,'[1]Scheduling Worksheet'!$J$1:$J$65536,0)),VLOOKUP($D119,'[1]Scheduling Worksheet'!$J$1:$X$65536,14,FALSE),"")</f>
        <v>5:00-EM</v>
      </c>
      <c r="N119" s="68" t="str">
        <f>IF(ISNUMBER(MATCH($D119,'[1]Scheduling Worksheet'!$K$1:$K$65536,0)),VLOOKUP($D119,'[1]Scheduling Worksheet'!$K$1:$X$65536,13,FALSE),"")</f>
        <v/>
      </c>
      <c r="O119" s="36"/>
      <c r="P119"/>
      <c r="Q119"/>
      <c r="R119" s="52" t="str">
        <f t="shared" ref="R119:T125" si="49">B119</f>
        <v>512-921-1116</v>
      </c>
      <c r="S119" s="54" t="str">
        <f t="shared" si="49"/>
        <v>5,</v>
      </c>
      <c r="T119" s="53" t="str">
        <f t="shared" si="49"/>
        <v>Congdon, Katie</v>
      </c>
      <c r="U119" s="67" t="str">
        <f>IF(ISNUMBER(MATCH($D119,'[1]Scheduling Worksheet'!L$1:L$65536,0)),VLOOKUP($D119,'[1]Scheduling Worksheet'!$L$1:$X$65536,13,FALSE),"")</f>
        <v>5:00-EM</v>
      </c>
      <c r="V119" s="67" t="str">
        <f>IF(ISNUMBER(MATCH($D119,'[1]Scheduling Worksheet'!$M$1:$M$65536,0)),VLOOKUP($D119,'[1]Scheduling Worksheet'!$M$1:$X$65536,12,FALSE),"")</f>
        <v/>
      </c>
      <c r="W119" s="67" t="str">
        <f>IF(ISNUMBER(MATCH($D119,'[1]Scheduling Worksheet'!$N$1:$N$65536,0)),VLOOKUP($D119,'[1]Scheduling Worksheet'!$N$1:$X$65536,11,FALSE),"")</f>
        <v>5:00-EM</v>
      </c>
      <c r="X119" s="67" t="str">
        <f>IF(ISNUMBER(MATCH($D119,'[1]Scheduling Worksheet'!$O$1:$O$65536,0)),VLOOKUP($D119,'[1]Scheduling Worksheet'!$O$1:$X$65536,10,FALSE),"")</f>
        <v/>
      </c>
      <c r="Y119" s="67" t="str">
        <f>IF(ISNUMBER(MATCH($D119,'[1]Scheduling Worksheet'!$P$1:$P$65536,0)),VLOOKUP($D119,'[1]Scheduling Worksheet'!$P$1:$X$65536,9,FALSE),"")</f>
        <v>5:00-EM</v>
      </c>
      <c r="Z119" s="67" t="str">
        <f>IF(ISNUMBER(MATCH($D119,'[1]Scheduling Worksheet'!$Q$1:$Q$65536,0)),VLOOKUP($D119,'[1]Scheduling Worksheet'!$Q$1:$X$65536,8,FALSE),"")</f>
        <v/>
      </c>
      <c r="AA119" s="67" t="str">
        <f>IF(ISNUMBER(MATCH($D119,'[1]Scheduling Worksheet'!$R$1:$R$65536,0)),VLOOKUP($D119,'[1]Scheduling Worksheet'!$R$1:$X$65536,7,FALSE),"")</f>
        <v>5:00-EM</v>
      </c>
      <c r="AB119" s="68" t="str">
        <f>IF(ISNUMBER(MATCH($D119,'[1]Scheduling Worksheet'!$S$1:$S$65536,0)),VLOOKUP($D119,'[1]Scheduling Worksheet'!$S$1:$X$65536,6,FALSE),"")</f>
        <v/>
      </c>
      <c r="AC119" s="68" t="str">
        <f>IF(ISNUMBER(MATCH($D119,'[1]Scheduling Worksheet'!$T$1:$T$65536,0)),VLOOKUP($D119,'[1]Scheduling Worksheet'!$T$1:$X$65536,5,FALSE),"")</f>
        <v>5:00-EM</v>
      </c>
      <c r="AD119" s="30"/>
      <c r="AE119" s="6">
        <f t="shared" ref="AE119:AE125" si="50">COUNTIF($E119:$AC119,"*-EM*")+COUNTIF($E119:$AC119,"*-CUP*")</f>
        <v>9</v>
      </c>
      <c r="AF119" s="6">
        <f t="shared" ref="AF119:AF125" si="51">COUNTIF($E119:$AC119,"*-EM*")+COUNTIF($E119:$AC119,"*-CUP*")+COUNTIF($E119:$AC119,"*-Lector*")</f>
        <v>9</v>
      </c>
      <c r="AG119" s="35">
        <f t="shared" ref="AG119:AG125" si="52">COUNTIF($E119:$AC119,"*-Lector")</f>
        <v>0</v>
      </c>
      <c r="AH119" s="25">
        <f>VLOOKUP($D119,[2]EM!$D$1:$O$65540,5,FALSE)</f>
        <v>0</v>
      </c>
      <c r="AI119" s="25">
        <f>_xlfn.XLOOKUP(D119,[2]EM!$D:$D,[2]EM!$AK:$AK,"")</f>
        <v>0</v>
      </c>
      <c r="AJ119" s="25">
        <f>_xlfn.XLOOKUP(D119,[2]EM!$D:$D,[2]EM!$AN:$AN,"")</f>
        <v>0</v>
      </c>
      <c r="AK119" s="4" t="str">
        <f>VLOOKUP($D119,[2]EM!$D$1:$O$65540,12,FALSE)</f>
        <v>katieanncongdon@gmail.com</v>
      </c>
      <c r="AL119" s="3" t="s">
        <v>237</v>
      </c>
      <c r="AM119" s="3" t="str">
        <f>_xlfn.XLOOKUP(D119,'[2]EIM check'!$A:$A,'[2]EIM check'!$C:$C,"no info")</f>
        <v>Expires 2027/09</v>
      </c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</row>
    <row r="120" spans="1:126" s="11" customFormat="1" ht="20.25" customHeight="1" x14ac:dyDescent="0.2">
      <c r="A120" s="41">
        <f>_xlfn.XLOOKUP(D120,[2]EM!$D:$D,[2]EM!$H:$H,"")</f>
        <v>0</v>
      </c>
      <c r="B120" s="89" t="str">
        <f>VLOOKUP($D120,[2]EM!$D$1:$P$65540,13,FALSE)</f>
        <v>512-771-9307</v>
      </c>
      <c r="C120" s="54" t="str">
        <f>_xlfn.XLOOKUP(D120&amp;"*",[2]EM!$D:$D,[2]EM!$E:$E,"",2)</f>
        <v>5,</v>
      </c>
      <c r="D120" s="53" t="s">
        <v>91</v>
      </c>
      <c r="E120" s="65" t="str">
        <f>IF(ISNUMBER(MATCH($D120,'[1]Scheduling Worksheet'!$B$1:$B$65536,0)),VLOOKUP($D120,'[1]Scheduling Worksheet'!$B$1:$W$65536,22,FALSE),"")</f>
        <v/>
      </c>
      <c r="F120" s="66" t="str">
        <f>IF(ISNUMBER(MATCH($D120,'[1]Scheduling Worksheet'!$C$1:$C$65536,0)),VLOOKUP($D120,'[1]Scheduling Worksheet'!$C$1:$X$65536,21,FALSE),"")</f>
        <v/>
      </c>
      <c r="G120" s="67" t="str">
        <f>IF(ISNUMBER(MATCH($D120,'[1]Scheduling Worksheet'!$D$1:$D$65536,0)),VLOOKUP($D120,'[1]Scheduling Worksheet'!$D$1:$X$65536,20,FALSE),"")</f>
        <v>5:00-EM</v>
      </c>
      <c r="H120" s="67" t="str">
        <f>IF(ISNUMBER(MATCH($D120,'[1]Scheduling Worksheet'!$E$1:$E$65536,0)),VLOOKUP($D120,'[1]Scheduling Worksheet'!$E$1:$X$65536,19,FALSE),"")</f>
        <v/>
      </c>
      <c r="I120" s="67" t="str">
        <f>IF(ISNUMBER(MATCH($D120,'[1]Scheduling Worksheet'!$F$1:$F$65536,0)),VLOOKUP($D120,'[1]Scheduling Worksheet'!$F$1:$X$65536,19,FALSE),"")</f>
        <v>5:00-EM</v>
      </c>
      <c r="J120" s="66" t="str">
        <f>IF(ISNUMBER(MATCH($D120,'[1]Scheduling Worksheet'!$G$1:$G$65536,0)),VLOOKUP($D120,'[1]Scheduling Worksheet'!$G$1:$X$65536,17,FALSE),"")</f>
        <v/>
      </c>
      <c r="K120" s="67" t="str">
        <f>IF(ISNUMBER(MATCH($D120,'[1]Scheduling Worksheet'!$H$1:$H$65536,0)),VLOOKUP($D120,'[1]Scheduling Worksheet'!$H$1:$X$65536,16,FALSE),"")</f>
        <v>5:00-EM</v>
      </c>
      <c r="L120" s="67" t="str">
        <f>IF(ISNUMBER(MATCH($D120,'[1]Scheduling Worksheet'!$I$1:$I$65536,0)),VLOOKUP($D120,'[1]Scheduling Worksheet'!$I$1:$X$65536,15,FALSE),"")</f>
        <v/>
      </c>
      <c r="M120" s="67" t="str">
        <f>IF(ISNUMBER(MATCH($D120,'[1]Scheduling Worksheet'!$J$1:$J$65536,0)),VLOOKUP($D120,'[1]Scheduling Worksheet'!$J$1:$X$65536,14,FALSE),"")</f>
        <v>5:00-EM</v>
      </c>
      <c r="N120" s="90" t="str">
        <f>IF(ISNUMBER(MATCH($D120,'[1]Scheduling Worksheet'!$K$1:$K$65536,0)),VLOOKUP($D120,'[1]Scheduling Worksheet'!$K$1:$X$65536,13,FALSE),"")</f>
        <v/>
      </c>
      <c r="O120" s="36"/>
      <c r="P120"/>
      <c r="Q120"/>
      <c r="R120" s="52" t="str">
        <f t="shared" si="49"/>
        <v>512-771-9307</v>
      </c>
      <c r="S120" s="54" t="str">
        <f t="shared" si="49"/>
        <v>5,</v>
      </c>
      <c r="T120" s="53" t="str">
        <f t="shared" si="49"/>
        <v>DeWitt, Deborah</v>
      </c>
      <c r="U120" s="67" t="str">
        <f>IF(ISNUMBER(MATCH($D120,'[1]Scheduling Worksheet'!L$1:L$65536,0)),VLOOKUP($D120,'[1]Scheduling Worksheet'!$L$1:$X$65536,13,FALSE),"")</f>
        <v>5:00-EM</v>
      </c>
      <c r="V120" s="66" t="str">
        <f>IF(ISNUMBER(MATCH($D120,'[1]Scheduling Worksheet'!$M$1:$M$65536,0)),VLOOKUP($D120,'[1]Scheduling Worksheet'!$M$1:$X$65536,12,FALSE),"")</f>
        <v/>
      </c>
      <c r="W120" s="67" t="str">
        <f>IF(ISNUMBER(MATCH($D120,'[1]Scheduling Worksheet'!$N$1:$N$65536,0)),VLOOKUP($D120,'[1]Scheduling Worksheet'!$N$1:$X$65536,11,FALSE),"")</f>
        <v>5:00-EM</v>
      </c>
      <c r="X120" s="67" t="str">
        <f>IF(ISNUMBER(MATCH($D120,'[1]Scheduling Worksheet'!$O$1:$O$65536,0)),VLOOKUP($D120,'[1]Scheduling Worksheet'!$O$1:$X$65536,10,FALSE),"")</f>
        <v/>
      </c>
      <c r="Y120" s="66" t="str">
        <f>IF(ISNUMBER(MATCH($D120,'[1]Scheduling Worksheet'!$P$1:$P$65536,0)),VLOOKUP($D120,'[1]Scheduling Worksheet'!$P$1:$X$65536,9,FALSE),"")</f>
        <v/>
      </c>
      <c r="Z120" s="67" t="str">
        <f>IF(ISNUMBER(MATCH($D120,'[1]Scheduling Worksheet'!$Q$1:$Q$65536,0)),VLOOKUP($D120,'[1]Scheduling Worksheet'!$Q$1:$X$65536,8,FALSE),"")</f>
        <v>5:00-EM</v>
      </c>
      <c r="AA120" s="67" t="str">
        <f>IF(ISNUMBER(MATCH($D120,'[1]Scheduling Worksheet'!$R$1:$R$65536,0)),VLOOKUP($D120,'[1]Scheduling Worksheet'!$R$1:$X$65536,7,FALSE),"")</f>
        <v/>
      </c>
      <c r="AB120" s="68" t="str">
        <f>IF(ISNUMBER(MATCH($D120,'[1]Scheduling Worksheet'!$S$1:$S$65536,0)),VLOOKUP($D120,'[1]Scheduling Worksheet'!$S$1:$X$65536,6,FALSE),"")</f>
        <v>5:00-EM</v>
      </c>
      <c r="AC120" s="90" t="str">
        <f>IF(ISNUMBER(MATCH($D120,'[1]Scheduling Worksheet'!$T$1:$T$65536,0)),VLOOKUP($D120,'[1]Scheduling Worksheet'!$T$1:$X$65536,5,FALSE),"")</f>
        <v/>
      </c>
      <c r="AD120" s="30"/>
      <c r="AE120" s="6">
        <f t="shared" si="50"/>
        <v>8</v>
      </c>
      <c r="AF120" s="6">
        <f t="shared" si="51"/>
        <v>8</v>
      </c>
      <c r="AG120" s="35">
        <f t="shared" si="52"/>
        <v>0</v>
      </c>
      <c r="AH120" s="25">
        <f>VLOOKUP($D120,[2]EM!$D$1:$O$65540,5,FALSE)</f>
        <v>0</v>
      </c>
      <c r="AI120" s="25">
        <f>_xlfn.XLOOKUP(D120,[2]EM!$D:$D,[2]EM!$AK:$AK,"")</f>
        <v>0</v>
      </c>
      <c r="AJ120" s="25">
        <f>_xlfn.XLOOKUP(D120,[2]EM!$D:$D,[2]EM!$AN:$AN,"")</f>
        <v>0</v>
      </c>
      <c r="AK120" s="4" t="str">
        <f>VLOOKUP($D120,[2]EM!$D$1:$O$65540,12,FALSE)</f>
        <v>chezdewitt@gmail.com</v>
      </c>
      <c r="AL120" s="3" t="s">
        <v>201</v>
      </c>
      <c r="AM120" s="3" t="str">
        <f>_xlfn.XLOOKUP(D120,'[2]EIM check'!$A:$A,'[2]EIM check'!$C:$C,"no info")</f>
        <v>Expires 2026/03</v>
      </c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</row>
    <row r="121" spans="1:126" s="5" customFormat="1" ht="20.25" customHeight="1" x14ac:dyDescent="0.2">
      <c r="A121" s="41">
        <f>_xlfn.XLOOKUP(D121,[2]EM!$D:$D,[2]EM!$H:$H,"")</f>
        <v>0</v>
      </c>
      <c r="B121" s="89" t="str">
        <f>VLOOKUP($D121,[2]EM!$D$1:$P$65540,13,FALSE)</f>
        <v>214-478-2406</v>
      </c>
      <c r="C121" s="54" t="str">
        <f>_xlfn.XLOOKUP(D121&amp;"*",[2]EM!$D:$D,[2]EM!$E:$E,"",2)</f>
        <v>5,</v>
      </c>
      <c r="D121" s="58" t="s">
        <v>83</v>
      </c>
      <c r="E121" s="65" t="str">
        <f>IF(ISNUMBER(MATCH($D121,'[1]Scheduling Worksheet'!$B$1:$B$65536,0)),VLOOKUP($D121,'[1]Scheduling Worksheet'!$B$1:$W$65536,22,FALSE),"")</f>
        <v/>
      </c>
      <c r="F121" s="67" t="str">
        <f>IF(ISNUMBER(MATCH($D121,'[1]Scheduling Worksheet'!$C$1:$C$65536,0)),VLOOKUP($D121,'[1]Scheduling Worksheet'!$C$1:$X$65536,21,FALSE),"")</f>
        <v>5:00-EM</v>
      </c>
      <c r="G121" s="67" t="str">
        <f>IF(ISNUMBER(MATCH($D121,'[1]Scheduling Worksheet'!$D$1:$D$65536,0)),VLOOKUP($D121,'[1]Scheduling Worksheet'!$D$1:$X$65536,20,FALSE),"")</f>
        <v/>
      </c>
      <c r="H121" s="66" t="str">
        <f>IF(ISNUMBER(MATCH($D121,'[1]Scheduling Worksheet'!$E$1:$E$65536,0)),VLOOKUP($D121,'[1]Scheduling Worksheet'!$E$1:$X$65536,19,FALSE),"")</f>
        <v/>
      </c>
      <c r="I121" s="67" t="str">
        <f>IF(ISNUMBER(MATCH($D121,'[1]Scheduling Worksheet'!$F$1:$F$65536,0)),VLOOKUP($D121,'[1]Scheduling Worksheet'!$F$1:$X$65536,19,FALSE),"")</f>
        <v>5:00-EM</v>
      </c>
      <c r="J121" s="66" t="str">
        <f>IF(ISNUMBER(MATCH($D121,'[1]Scheduling Worksheet'!$G$1:$G$65536,0)),VLOOKUP($D121,'[1]Scheduling Worksheet'!$G$1:$X$65536,17,FALSE),"")</f>
        <v/>
      </c>
      <c r="K121" s="67" t="str">
        <f>IF(ISNUMBER(MATCH($D121,'[1]Scheduling Worksheet'!$H$1:$H$65536,0)),VLOOKUP($D121,'[1]Scheduling Worksheet'!$H$1:$X$65536,16,FALSE),"")</f>
        <v>5:00-EM</v>
      </c>
      <c r="L121" s="67" t="str">
        <f>IF(ISNUMBER(MATCH($D121,'[1]Scheduling Worksheet'!$I$1:$I$65536,0)),VLOOKUP($D121,'[1]Scheduling Worksheet'!$I$1:$X$65536,15,FALSE),"")</f>
        <v/>
      </c>
      <c r="M121" s="66" t="str">
        <f>IF(ISNUMBER(MATCH($D121,'[1]Scheduling Worksheet'!$J$1:$J$65536,0)),VLOOKUP($D121,'[1]Scheduling Worksheet'!$J$1:$X$65536,14,FALSE),"")</f>
        <v/>
      </c>
      <c r="N121" s="68" t="str">
        <f>IF(ISNUMBER(MATCH($D121,'[1]Scheduling Worksheet'!$K$1:$K$65536,0)),VLOOKUP($D121,'[1]Scheduling Worksheet'!$K$1:$X$65536,13,FALSE),"")</f>
        <v>5:00-EM</v>
      </c>
      <c r="O121" s="36"/>
      <c r="P121"/>
      <c r="Q121"/>
      <c r="R121" s="52" t="str">
        <f t="shared" si="49"/>
        <v>214-478-2406</v>
      </c>
      <c r="S121" s="54" t="str">
        <f t="shared" si="49"/>
        <v>5,</v>
      </c>
      <c r="T121" s="53" t="str">
        <f t="shared" si="49"/>
        <v>Wilson, Yvonne</v>
      </c>
      <c r="U121" s="67" t="str">
        <f>IF(ISNUMBER(MATCH($D121,'[1]Scheduling Worksheet'!L$1:L$65536,0)),VLOOKUP($D121,'[1]Scheduling Worksheet'!$L$1:$X$65536,13,FALSE),"")</f>
        <v/>
      </c>
      <c r="V121" s="67" t="str">
        <f>IF(ISNUMBER(MATCH($D121,'[1]Scheduling Worksheet'!$M$1:$M$65536,0)),VLOOKUP($D121,'[1]Scheduling Worksheet'!$M$1:$X$65536,12,FALSE),"")</f>
        <v>5:00-EM</v>
      </c>
      <c r="W121" s="66" t="str">
        <f>IF(ISNUMBER(MATCH($D121,'[1]Scheduling Worksheet'!$N$1:$N$65536,0)),VLOOKUP($D121,'[1]Scheduling Worksheet'!$N$1:$X$65536,11,FALSE),"")</f>
        <v/>
      </c>
      <c r="X121" s="67" t="str">
        <f>IF(ISNUMBER(MATCH($D121,'[1]Scheduling Worksheet'!$O$1:$O$65536,0)),VLOOKUP($D121,'[1]Scheduling Worksheet'!$O$1:$X$65536,10,FALSE),"")</f>
        <v>5:00-EM</v>
      </c>
      <c r="Y121" s="66" t="str">
        <f>IF(ISNUMBER(MATCH($D121,'[1]Scheduling Worksheet'!$P$1:$P$65536,0)),VLOOKUP($D121,'[1]Scheduling Worksheet'!$P$1:$X$65536,9,FALSE),"")</f>
        <v/>
      </c>
      <c r="Z121" s="66" t="str">
        <f>IF(ISNUMBER(MATCH($D121,'[1]Scheduling Worksheet'!$Q$1:$Q$65536,0)),VLOOKUP($D121,'[1]Scheduling Worksheet'!$Q$1:$X$65536,8,FALSE),"")</f>
        <v/>
      </c>
      <c r="AA121" s="67" t="str">
        <f>IF(ISNUMBER(MATCH($D121,'[1]Scheduling Worksheet'!$R$1:$R$65536,0)),VLOOKUP($D121,'[1]Scheduling Worksheet'!$R$1:$X$65536,7,FALSE),"")</f>
        <v>5:00-EM</v>
      </c>
      <c r="AB121" s="68" t="str">
        <f>IF(ISNUMBER(MATCH($D121,'[1]Scheduling Worksheet'!$S$1:$S$65536,0)),VLOOKUP($D121,'[1]Scheduling Worksheet'!$S$1:$X$65536,6,FALSE),"")</f>
        <v/>
      </c>
      <c r="AC121" s="68" t="str">
        <f>IF(ISNUMBER(MATCH($D121,'[1]Scheduling Worksheet'!$T$1:$T$65536,0)),VLOOKUP($D121,'[1]Scheduling Worksheet'!$T$1:$X$65536,5,FALSE),"")</f>
        <v>5:00-EM</v>
      </c>
      <c r="AD121" s="30"/>
      <c r="AE121" s="6">
        <f t="shared" si="50"/>
        <v>8</v>
      </c>
      <c r="AF121" s="6">
        <f t="shared" si="51"/>
        <v>8</v>
      </c>
      <c r="AG121" s="35">
        <f t="shared" si="52"/>
        <v>0</v>
      </c>
      <c r="AH121" s="25">
        <f>VLOOKUP($D121,[2]EM!$D$1:$O$65540,5,FALSE)</f>
        <v>0</v>
      </c>
      <c r="AI121" s="25">
        <f>_xlfn.XLOOKUP(D121,[2]EM!$D:$D,[2]EM!$AK:$AK,"")</f>
        <v>0</v>
      </c>
      <c r="AJ121" s="25">
        <f>_xlfn.XLOOKUP(D121,[2]EM!$D:$D,[2]EM!$AN:$AN,"")</f>
        <v>0</v>
      </c>
      <c r="AK121" s="4" t="str">
        <f>VLOOKUP($D121,[2]EM!$D$1:$O$65540,12,FALSE)</f>
        <v>yvonne.wilson61@gmail.com</v>
      </c>
      <c r="AL121" s="3" t="s">
        <v>258</v>
      </c>
      <c r="AM121" s="3" t="str">
        <f>_xlfn.XLOOKUP(D121,'[2]EIM check'!$A:$A,'[2]EIM check'!$C:$C,"no info")</f>
        <v>Expires 2028/04</v>
      </c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</row>
    <row r="122" spans="1:126" s="5" customFormat="1" ht="20.25" customHeight="1" x14ac:dyDescent="0.2">
      <c r="A122" s="41" t="str">
        <f>_xlfn.XLOOKUP(D122,[2]EM!$D:$D,[2]EM!$H:$H,"")</f>
        <v>LEC</v>
      </c>
      <c r="B122" s="89" t="str">
        <f>VLOOKUP($D122,[2]EM!$D$1:$P$65540,13,FALSE)</f>
        <v>512-779-9683</v>
      </c>
      <c r="C122" s="54" t="str">
        <f>_xlfn.XLOOKUP(D122&amp;"*",[2]EM!$D:$D,[2]EM!$E:$E,"",2)</f>
        <v>5, 9:30</v>
      </c>
      <c r="D122" s="53" t="s">
        <v>64</v>
      </c>
      <c r="E122" s="65" t="str">
        <f>IF(ISNUMBER(MATCH($D122,'[1]Scheduling Worksheet'!$B$1:$B$65536,0)),VLOOKUP($D122,'[1]Scheduling Worksheet'!$B$1:$W$65536,22,FALSE),"")</f>
        <v>5:00-Lector</v>
      </c>
      <c r="F122" s="67" t="str">
        <f>IF(ISNUMBER(MATCH($D122,'[1]Scheduling Worksheet'!$C$1:$C$65536,0)),VLOOKUP($D122,'[1]Scheduling Worksheet'!$C$1:$X$65536,21,FALSE),"")</f>
        <v/>
      </c>
      <c r="G122" s="67" t="str">
        <f>IF(ISNUMBER(MATCH($D122,'[1]Scheduling Worksheet'!$D$1:$D$65536,0)),VLOOKUP($D122,'[1]Scheduling Worksheet'!$D$1:$X$65536,20,FALSE),"")</f>
        <v>5:00-EM</v>
      </c>
      <c r="H122" s="67" t="str">
        <f>IF(ISNUMBER(MATCH($D122,'[1]Scheduling Worksheet'!$E$1:$E$65536,0)),VLOOKUP($D122,'[1]Scheduling Worksheet'!$E$1:$X$65536,19,FALSE),"")</f>
        <v/>
      </c>
      <c r="I122" s="67" t="str">
        <f>IF(ISNUMBER(MATCH($D122,'[1]Scheduling Worksheet'!$F$1:$F$65536,0)),VLOOKUP($D122,'[1]Scheduling Worksheet'!$F$1:$X$65536,19,FALSE),"")</f>
        <v>5:00-Lector</v>
      </c>
      <c r="J122" s="66" t="str">
        <f>IF(ISNUMBER(MATCH($D122,'[1]Scheduling Worksheet'!$G$1:$G$65536,0)),VLOOKUP($D122,'[1]Scheduling Worksheet'!$G$1:$X$65536,17,FALSE),"")</f>
        <v/>
      </c>
      <c r="K122" s="67" t="str">
        <f>IF(ISNUMBER(MATCH($D122,'[1]Scheduling Worksheet'!$H$1:$H$65536,0)),VLOOKUP($D122,'[1]Scheduling Worksheet'!$H$1:$X$65536,16,FALSE),"")</f>
        <v>5:00-EM</v>
      </c>
      <c r="L122" s="67" t="str">
        <f>IF(ISNUMBER(MATCH($D122,'[1]Scheduling Worksheet'!$I$1:$I$65536,0)),VLOOKUP($D122,'[1]Scheduling Worksheet'!$I$1:$X$65536,15,FALSE),"")</f>
        <v/>
      </c>
      <c r="M122" s="66" t="str">
        <f>IF(ISNUMBER(MATCH($D122,'[1]Scheduling Worksheet'!$J$1:$J$65536,0)),VLOOKUP($D122,'[1]Scheduling Worksheet'!$J$1:$X$65536,14,FALSE),"")</f>
        <v/>
      </c>
      <c r="N122" s="68" t="str">
        <f>IF(ISNUMBER(MATCH($D122,'[1]Scheduling Worksheet'!$K$1:$K$65536,0)),VLOOKUP($D122,'[1]Scheduling Worksheet'!$K$1:$X$65536,13,FALSE),"")</f>
        <v/>
      </c>
      <c r="O122" s="36"/>
      <c r="P122"/>
      <c r="Q122"/>
      <c r="R122" s="52" t="str">
        <f t="shared" si="49"/>
        <v>512-779-9683</v>
      </c>
      <c r="S122" s="54" t="str">
        <f t="shared" si="49"/>
        <v>5, 9:30</v>
      </c>
      <c r="T122" s="53" t="str">
        <f t="shared" si="49"/>
        <v>Bardeleben, Brittany</v>
      </c>
      <c r="U122" s="67" t="str">
        <f>IF(ISNUMBER(MATCH($D122,'[1]Scheduling Worksheet'!L$1:L$65536,0)),VLOOKUP($D122,'[1]Scheduling Worksheet'!$L$1:$X$65536,13,FALSE),"")</f>
        <v>5:00-Lector</v>
      </c>
      <c r="V122" s="67" t="str">
        <f>IF(ISNUMBER(MATCH($D122,'[1]Scheduling Worksheet'!$M$1:$M$65536,0)),VLOOKUP($D122,'[1]Scheduling Worksheet'!$M$1:$X$65536,12,FALSE),"")</f>
        <v/>
      </c>
      <c r="W122" s="67" t="str">
        <f>IF(ISNUMBER(MATCH($D122,'[1]Scheduling Worksheet'!$N$1:$N$65536,0)),VLOOKUP($D122,'[1]Scheduling Worksheet'!$N$1:$X$65536,11,FALSE),"")</f>
        <v>5:00-EM</v>
      </c>
      <c r="X122" s="67" t="str">
        <f>IF(ISNUMBER(MATCH($D122,'[1]Scheduling Worksheet'!$O$1:$O$65536,0)),VLOOKUP($D122,'[1]Scheduling Worksheet'!$O$1:$X$65536,10,FALSE),"")</f>
        <v/>
      </c>
      <c r="Y122" s="67" t="str">
        <f>IF(ISNUMBER(MATCH($D122,'[1]Scheduling Worksheet'!$P$1:$P$65536,0)),VLOOKUP($D122,'[1]Scheduling Worksheet'!$P$1:$X$65536,9,FALSE),"")</f>
        <v>5:00-EM</v>
      </c>
      <c r="Z122" s="66" t="str">
        <f>IF(ISNUMBER(MATCH($D122,'[1]Scheduling Worksheet'!$Q$1:$Q$65536,0)),VLOOKUP($D122,'[1]Scheduling Worksheet'!$Q$1:$X$65536,8,FALSE),"")</f>
        <v/>
      </c>
      <c r="AA122" s="67" t="str">
        <f>IF(ISNUMBER(MATCH($D122,'[1]Scheduling Worksheet'!$R$1:$R$65536,0)),VLOOKUP($D122,'[1]Scheduling Worksheet'!$R$1:$X$65536,7,FALSE),"")</f>
        <v>5:00-EM</v>
      </c>
      <c r="AB122" s="68" t="str">
        <f>IF(ISNUMBER(MATCH($D122,'[1]Scheduling Worksheet'!$S$1:$S$65536,0)),VLOOKUP($D122,'[1]Scheduling Worksheet'!$S$1:$X$65536,6,FALSE),"")</f>
        <v/>
      </c>
      <c r="AC122" s="68" t="str">
        <f>IF(ISNUMBER(MATCH($D122,'[1]Scheduling Worksheet'!$T$1:$T$65536,0)),VLOOKUP($D122,'[1]Scheduling Worksheet'!$T$1:$X$65536,5,FALSE),"")</f>
        <v>5:00-Lector</v>
      </c>
      <c r="AD122" s="30"/>
      <c r="AE122" s="6">
        <f t="shared" si="50"/>
        <v>5</v>
      </c>
      <c r="AF122" s="6">
        <f t="shared" si="51"/>
        <v>9</v>
      </c>
      <c r="AG122" s="35">
        <f t="shared" si="52"/>
        <v>4</v>
      </c>
      <c r="AH122" s="25" t="str">
        <f>VLOOKUP($D122,[2]EM!$D$1:$O$65540,5,FALSE)</f>
        <v>LEC</v>
      </c>
      <c r="AI122" s="25">
        <f>_xlfn.XLOOKUP(D122,[2]EM!$D:$D,[2]EM!$AK:$AK,"")</f>
        <v>0</v>
      </c>
      <c r="AJ122" s="25" t="str">
        <f>_xlfn.XLOOKUP(D122,[2]EM!$D:$D,[2]EM!$AN:$AN,"")</f>
        <v>(formerly Brittany Mueller)</v>
      </c>
      <c r="AK122" s="4" t="str">
        <f>VLOOKUP($D122,[2]EM!$D$1:$O$65540,12,FALSE)</f>
        <v>bratcarter93@hotmail.com</v>
      </c>
      <c r="AL122" s="3" t="s">
        <v>256</v>
      </c>
      <c r="AM122" s="3" t="str">
        <f>_xlfn.XLOOKUP(D122,'[2]EIM check'!$A:$A,'[2]EIM check'!$C:$C,"no info")</f>
        <v>Expires 2028/03</v>
      </c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</row>
    <row r="123" spans="1:126" s="5" customFormat="1" ht="20.25" customHeight="1" x14ac:dyDescent="0.2">
      <c r="A123" s="41" t="str">
        <f>_xlfn.XLOOKUP(D123,[2]EM!$D:$D,[2]EM!$H:$H,"")</f>
        <v>LEC, SAC</v>
      </c>
      <c r="B123" s="52" t="str">
        <f>VLOOKUP($D123,[2]EM!$D$1:$P$65540,13,FALSE)</f>
        <v>512-282-4283</v>
      </c>
      <c r="C123" s="54" t="str">
        <f>_xlfn.XLOOKUP(D123&amp;"*",[2]EM!$D:$D,[2]EM!$E:$E,"",2)</f>
        <v>5, Vg, 1</v>
      </c>
      <c r="D123" s="53" t="s">
        <v>2</v>
      </c>
      <c r="E123" s="65" t="str">
        <f>IF(ISNUMBER(MATCH($D123,'[1]Scheduling Worksheet'!$B$1:$B$65536,0)),VLOOKUP($D123,'[1]Scheduling Worksheet'!$B$1:$W$65536,22,FALSE),"")</f>
        <v/>
      </c>
      <c r="F123" s="67" t="str">
        <f>IF(ISNUMBER(MATCH($D123,'[1]Scheduling Worksheet'!$C$1:$C$65536,0)),VLOOKUP($D123,'[1]Scheduling Worksheet'!$C$1:$X$65536,21,FALSE),"")</f>
        <v>5:00-Lector</v>
      </c>
      <c r="G123" s="67" t="str">
        <f>IF(ISNUMBER(MATCH($D123,'[1]Scheduling Worksheet'!$D$1:$D$65536,0)),VLOOKUP($D123,'[1]Scheduling Worksheet'!$D$1:$X$65536,20,FALSE),"")</f>
        <v/>
      </c>
      <c r="H123" s="67" t="str">
        <f>IF(ISNUMBER(MATCH($D123,'[1]Scheduling Worksheet'!$E$1:$E$65536,0)),VLOOKUP($D123,'[1]Scheduling Worksheet'!$E$1:$X$65536,19,FALSE),"")</f>
        <v>5:00-EM</v>
      </c>
      <c r="I123" s="67" t="str">
        <f>IF(ISNUMBER(MATCH($D123,'[1]Scheduling Worksheet'!$F$1:$F$65536,0)),VLOOKUP($D123,'[1]Scheduling Worksheet'!$F$1:$X$65536,19,FALSE),"")</f>
        <v/>
      </c>
      <c r="J123" s="67" t="str">
        <f>IF(ISNUMBER(MATCH($D123,'[1]Scheduling Worksheet'!$G$1:$G$65536,0)),VLOOKUP($D123,'[1]Scheduling Worksheet'!$G$1:$X$65536,17,FALSE),"")</f>
        <v>5:00-EM</v>
      </c>
      <c r="K123" s="67" t="str">
        <f>IF(ISNUMBER(MATCH($D123,'[1]Scheduling Worksheet'!$H$1:$H$65536,0)),VLOOKUP($D123,'[1]Scheduling Worksheet'!$H$1:$X$65536,16,FALSE),"")</f>
        <v/>
      </c>
      <c r="L123" s="67" t="str">
        <f>IF(ISNUMBER(MATCH($D123,'[1]Scheduling Worksheet'!$I$1:$I$65536,0)),VLOOKUP($D123,'[1]Scheduling Worksheet'!$I$1:$X$65536,15,FALSE),"")</f>
        <v>5:00-EM</v>
      </c>
      <c r="M123" s="67" t="str">
        <f>IF(ISNUMBER(MATCH($D123,'[1]Scheduling Worksheet'!$J$1:$J$65536,0)),VLOOKUP($D123,'[1]Scheduling Worksheet'!$J$1:$X$65536,14,FALSE),"")</f>
        <v/>
      </c>
      <c r="N123" s="68" t="str">
        <f>IF(ISNUMBER(MATCH($D123,'[1]Scheduling Worksheet'!$K$1:$K$65536,0)),VLOOKUP($D123,'[1]Scheduling Worksheet'!$K$1:$X$65536,13,FALSE),"")</f>
        <v>5:00-EM</v>
      </c>
      <c r="O123" s="36"/>
      <c r="P123"/>
      <c r="Q123"/>
      <c r="R123" s="52" t="str">
        <f t="shared" si="49"/>
        <v>512-282-4283</v>
      </c>
      <c r="S123" s="54" t="str">
        <f t="shared" si="49"/>
        <v>5, Vg, 1</v>
      </c>
      <c r="T123" s="53" t="str">
        <f t="shared" si="49"/>
        <v>Rockwell, Dorcas</v>
      </c>
      <c r="U123" s="67" t="str">
        <f>IF(ISNUMBER(MATCH($D123,'[1]Scheduling Worksheet'!L$1:L$65536,0)),VLOOKUP($D123,'[1]Scheduling Worksheet'!$L$1:$X$65536,13,FALSE),"")</f>
        <v/>
      </c>
      <c r="V123" s="67" t="str">
        <f>IF(ISNUMBER(MATCH($D123,'[1]Scheduling Worksheet'!$M$1:$M$65536,0)),VLOOKUP($D123,'[1]Scheduling Worksheet'!$M$1:$X$65536,12,FALSE),"")</f>
        <v/>
      </c>
      <c r="W123" s="67" t="str">
        <f>IF(ISNUMBER(MATCH($D123,'[1]Scheduling Worksheet'!$N$1:$N$65536,0)),VLOOKUP($D123,'[1]Scheduling Worksheet'!$N$1:$X$65536,11,FALSE),"")</f>
        <v>5:00-Lector</v>
      </c>
      <c r="X123" s="67" t="str">
        <f>IF(ISNUMBER(MATCH($D123,'[1]Scheduling Worksheet'!$O$1:$O$65536,0)),VLOOKUP($D123,'[1]Scheduling Worksheet'!$O$1:$X$65536,10,FALSE),"")</f>
        <v/>
      </c>
      <c r="Y123" s="67" t="str">
        <f>IF(ISNUMBER(MATCH($D123,'[1]Scheduling Worksheet'!$P$1:$P$65536,0)),VLOOKUP($D123,'[1]Scheduling Worksheet'!$P$1:$X$65536,9,FALSE),"")</f>
        <v>5:00-EM</v>
      </c>
      <c r="Z123" s="67" t="str">
        <f>IF(ISNUMBER(MATCH($D123,'[1]Scheduling Worksheet'!$Q$1:$Q$65536,0)),VLOOKUP($D123,'[1]Scheduling Worksheet'!$Q$1:$X$65536,8,FALSE),"")</f>
        <v>5:00-Lector</v>
      </c>
      <c r="AA123" s="67" t="str">
        <f>IF(ISNUMBER(MATCH($D123,'[1]Scheduling Worksheet'!$R$1:$R$65536,0)),VLOOKUP($D123,'[1]Scheduling Worksheet'!$R$1:$X$65536,7,FALSE),"")</f>
        <v/>
      </c>
      <c r="AB123" s="68" t="str">
        <f>IF(ISNUMBER(MATCH($D123,'[1]Scheduling Worksheet'!$S$1:$S$65536,0)),VLOOKUP($D123,'[1]Scheduling Worksheet'!$S$1:$X$65536,6,FALSE),"")</f>
        <v/>
      </c>
      <c r="AC123" s="68" t="str">
        <f>IF(ISNUMBER(MATCH($D123,'[1]Scheduling Worksheet'!$T$1:$T$65536,0)),VLOOKUP($D123,'[1]Scheduling Worksheet'!$T$1:$X$65536,5,FALSE),"")</f>
        <v>5:00-EM</v>
      </c>
      <c r="AD123" s="30"/>
      <c r="AE123" s="6">
        <f t="shared" si="50"/>
        <v>6</v>
      </c>
      <c r="AF123" s="6">
        <f t="shared" si="51"/>
        <v>9</v>
      </c>
      <c r="AG123" s="35">
        <f t="shared" si="52"/>
        <v>3</v>
      </c>
      <c r="AH123" s="25" t="str">
        <f>VLOOKUP($D123,[2]EM!$D$1:$O$65540,5,FALSE)</f>
        <v>LEC, SAC</v>
      </c>
      <c r="AI123" s="25">
        <f>_xlfn.XLOOKUP(D123,[2]EM!$D:$D,[2]EM!$AK:$AK,"")</f>
        <v>0</v>
      </c>
      <c r="AJ123" s="25">
        <f>_xlfn.XLOOKUP(D123,[2]EM!$D:$D,[2]EM!$AN:$AN,"")</f>
        <v>0</v>
      </c>
      <c r="AK123" s="4" t="str">
        <f>VLOOKUP($D123,[2]EM!$D$1:$O$65540,12,FALSE)</f>
        <v>lilajaneisabelle@yahoo.com</v>
      </c>
      <c r="AL123" s="3" t="s">
        <v>206</v>
      </c>
      <c r="AM123" s="3" t="str">
        <f>_xlfn.XLOOKUP(D123,'[2]EIM check'!$A:$A,'[2]EIM check'!$C:$C,"no info")</f>
        <v>Expires 2026/05</v>
      </c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</row>
    <row r="124" spans="1:126" s="11" customFormat="1" ht="20.25" customHeight="1" x14ac:dyDescent="0.2">
      <c r="A124" s="41">
        <f>_xlfn.XLOOKUP(D124,[2]EM!$D:$D,[2]EM!$H:$H,"")</f>
        <v>0</v>
      </c>
      <c r="B124" s="89" t="str">
        <f>VLOOKUP($D124,[2]EM!$D$1:$P$65540,13,FALSE)</f>
        <v>512-917-4002</v>
      </c>
      <c r="C124" s="54" t="str">
        <f>_xlfn.XLOOKUP(D124&amp;"*",[2]EM!$D:$D,[2]EM!$E:$E,"",2)</f>
        <v>9:30, 11:15, 5,</v>
      </c>
      <c r="D124" s="60" t="s">
        <v>168</v>
      </c>
      <c r="E124" s="65" t="str">
        <f>IF(ISNUMBER(MATCH($D124,'[1]Scheduling Worksheet'!$B$1:$B$65536,0)),VLOOKUP($D124,'[1]Scheduling Worksheet'!$B$1:$W$65536,22,FALSE),"")</f>
        <v/>
      </c>
      <c r="F124" s="66" t="str">
        <f>IF(ISNUMBER(MATCH($D124,'[1]Scheduling Worksheet'!$C$1:$C$65536,0)),VLOOKUP($D124,'[1]Scheduling Worksheet'!$C$1:$X$65536,21,FALSE),"")</f>
        <v/>
      </c>
      <c r="G124" s="66" t="str">
        <f>IF(ISNUMBER(MATCH($D124,'[1]Scheduling Worksheet'!$D$1:$D$65536,0)),VLOOKUP($D124,'[1]Scheduling Worksheet'!$D$1:$X$65536,20,FALSE),"")</f>
        <v/>
      </c>
      <c r="H124" s="66" t="str">
        <f>IF(ISNUMBER(MATCH($D124,'[1]Scheduling Worksheet'!$E$1:$E$65536,0)),VLOOKUP($D124,'[1]Scheduling Worksheet'!$E$1:$X$65536,19,FALSE),"")</f>
        <v/>
      </c>
      <c r="I124" s="66" t="str">
        <f>IF(ISNUMBER(MATCH($D124,'[1]Scheduling Worksheet'!$F$1:$F$65536,0)),VLOOKUP($D124,'[1]Scheduling Worksheet'!$F$1:$X$65536,19,FALSE),"")</f>
        <v/>
      </c>
      <c r="J124" s="66" t="str">
        <f>IF(ISNUMBER(MATCH($D124,'[1]Scheduling Worksheet'!$G$1:$G$65536,0)),VLOOKUP($D124,'[1]Scheduling Worksheet'!$G$1:$X$65536,17,FALSE),"")</f>
        <v/>
      </c>
      <c r="K124" s="67" t="str">
        <f>IF(ISNUMBER(MATCH($D124,'[1]Scheduling Worksheet'!$H$1:$H$65536,0)),VLOOKUP($D124,'[1]Scheduling Worksheet'!$H$1:$X$65536,16,FALSE),"")</f>
        <v>5:00-EM</v>
      </c>
      <c r="L124" s="67" t="str">
        <f>IF(ISNUMBER(MATCH($D124,'[1]Scheduling Worksheet'!$I$1:$I$65536,0)),VLOOKUP($D124,'[1]Scheduling Worksheet'!$I$1:$X$65536,15,FALSE),"")</f>
        <v/>
      </c>
      <c r="M124" s="66" t="str">
        <f>IF(ISNUMBER(MATCH($D124,'[1]Scheduling Worksheet'!$J$1:$J$65536,0)),VLOOKUP($D124,'[1]Scheduling Worksheet'!$J$1:$X$65536,14,FALSE),"")</f>
        <v/>
      </c>
      <c r="N124" s="91" t="str">
        <f>IF(ISNUMBER(MATCH($D124,'[1]Scheduling Worksheet'!$K$1:$K$65536,0)),VLOOKUP($D124,'[1]Scheduling Worksheet'!$K$1:$X$65536,13,FALSE),"")</f>
        <v/>
      </c>
      <c r="O124" s="36"/>
      <c r="P124"/>
      <c r="Q124"/>
      <c r="R124" s="52" t="str">
        <f t="shared" si="49"/>
        <v>512-917-4002</v>
      </c>
      <c r="S124" s="54" t="str">
        <f t="shared" si="49"/>
        <v>9:30, 11:15, 5,</v>
      </c>
      <c r="T124" s="53" t="str">
        <f t="shared" si="49"/>
        <v>Hunter, Laura*</v>
      </c>
      <c r="U124" s="67" t="str">
        <f>IF(ISNUMBER(MATCH($D124,'[1]Scheduling Worksheet'!L$1:L$65536,0)),VLOOKUP($D124,'[1]Scheduling Worksheet'!$L$1:$X$65536,13,FALSE),"")</f>
        <v>5:00-EM</v>
      </c>
      <c r="V124" s="67" t="str">
        <f>IF(ISNUMBER(MATCH($D124,'[1]Scheduling Worksheet'!$M$1:$M$65536,0)),VLOOKUP($D124,'[1]Scheduling Worksheet'!$M$1:$X$65536,12,FALSE),"")</f>
        <v/>
      </c>
      <c r="W124" s="67" t="str">
        <f>IF(ISNUMBER(MATCH($D124,'[1]Scheduling Worksheet'!$N$1:$N$65536,0)),VLOOKUP($D124,'[1]Scheduling Worksheet'!$N$1:$X$65536,11,FALSE),"")</f>
        <v>5:00-EM</v>
      </c>
      <c r="X124" s="66" t="str">
        <f>IF(ISNUMBER(MATCH($D124,'[1]Scheduling Worksheet'!$O$1:$O$65536,0)),VLOOKUP($D124,'[1]Scheduling Worksheet'!$O$1:$X$65536,10,FALSE),"")</f>
        <v/>
      </c>
      <c r="Y124" s="66" t="str">
        <f>IF(ISNUMBER(MATCH($D124,'[1]Scheduling Worksheet'!$P$1:$P$65536,0)),VLOOKUP($D124,'[1]Scheduling Worksheet'!$P$1:$X$65536,9,FALSE),"")</f>
        <v/>
      </c>
      <c r="Z124" s="67" t="str">
        <f>IF(ISNUMBER(MATCH($D124,'[1]Scheduling Worksheet'!$Q$1:$Q$65536,0)),VLOOKUP($D124,'[1]Scheduling Worksheet'!$Q$1:$X$65536,8,FALSE),"")</f>
        <v>5:00-EM</v>
      </c>
      <c r="AA124" s="67" t="str">
        <f>IF(ISNUMBER(MATCH($D124,'[1]Scheduling Worksheet'!$R$1:$R$65536,0)),VLOOKUP($D124,'[1]Scheduling Worksheet'!$R$1:$X$65536,7,FALSE),"")</f>
        <v/>
      </c>
      <c r="AB124" s="90" t="str">
        <f>IF(ISNUMBER(MATCH($D124,'[1]Scheduling Worksheet'!$S$1:$S$65536,0)),VLOOKUP($D124,'[1]Scheduling Worksheet'!$S$1:$X$65536,6,FALSE),"")</f>
        <v/>
      </c>
      <c r="AC124" s="90" t="str">
        <f>IF(ISNUMBER(MATCH($D124,'[1]Scheduling Worksheet'!$T$1:$T$65536,0)),VLOOKUP($D124,'[1]Scheduling Worksheet'!$T$1:$X$65536,5,FALSE),"")</f>
        <v/>
      </c>
      <c r="AD124" s="31"/>
      <c r="AE124" s="6">
        <f t="shared" si="50"/>
        <v>4</v>
      </c>
      <c r="AF124" s="6">
        <f t="shared" si="51"/>
        <v>4</v>
      </c>
      <c r="AG124" s="35">
        <f t="shared" si="52"/>
        <v>0</v>
      </c>
      <c r="AH124" s="25">
        <f>VLOOKUP($D124,[2]EM!$D$1:$O$65540,5,FALSE)</f>
        <v>0</v>
      </c>
      <c r="AI124" s="25" t="str">
        <f>_xlfn.XLOOKUP(D124,[2]EM!$D:$D,[2]EM!$AK:$AK,"")</f>
        <v>Start out at 5 until she is more comfortable.</v>
      </c>
      <c r="AJ124" s="25">
        <f>_xlfn.XLOOKUP(D124,[2]EM!$D:$D,[2]EM!$AN:$AN,"")</f>
        <v>0</v>
      </c>
      <c r="AK124" s="4" t="str">
        <f>VLOOKUP($D124,[2]EM!$D$1:$O$65540,12,FALSE)</f>
        <v>lm65atx@gmail.com</v>
      </c>
      <c r="AL124" s="3" t="s">
        <v>183</v>
      </c>
      <c r="AM124" s="3" t="str">
        <f>_xlfn.XLOOKUP(D124,'[2]EIM check'!$A:$A,'[2]EIM check'!$C:$C,"no info")</f>
        <v>Expected 2025/06/28</v>
      </c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DU124" s="10"/>
    </row>
    <row r="125" spans="1:126" s="11" customFormat="1" ht="20.100000000000001" customHeight="1" x14ac:dyDescent="0.2">
      <c r="A125" s="41">
        <f>_xlfn.XLOOKUP(D125,[2]EM!$D:$D,[2]EM!$H:$H,"")</f>
        <v>0</v>
      </c>
      <c r="B125" s="88" t="str">
        <f>VLOOKUP($D125,[2]EM!$D$1:$P$65540,13,FALSE)</f>
        <v>832-527-2793</v>
      </c>
      <c r="C125" s="63" t="str">
        <f>_xlfn.XLOOKUP(D125&amp;"*",[2]EM!$D:$D,[2]EM!$E:$E,"",2)</f>
        <v>5,</v>
      </c>
      <c r="D125" s="25" t="s">
        <v>139</v>
      </c>
      <c r="E125" s="65" t="str">
        <f>IF(ISNUMBER(MATCH($D125,'[1]Scheduling Worksheet'!$B$1:$B$65536,0)),VLOOKUP($D125,'[1]Scheduling Worksheet'!$B$1:$W$65536,22,FALSE),"")</f>
        <v/>
      </c>
      <c r="F125" s="71" t="str">
        <f>IF(ISNUMBER(MATCH($D125,'[1]Scheduling Worksheet'!$C$1:$C$65536,0)),VLOOKUP($D125,'[1]Scheduling Worksheet'!$C$1:$X$65536,21,FALSE),"")</f>
        <v>5:00-EM</v>
      </c>
      <c r="G125" s="71" t="str">
        <f>IF(ISNUMBER(MATCH($D125,'[1]Scheduling Worksheet'!$D$1:$D$65536,0)),VLOOKUP($D125,'[1]Scheduling Worksheet'!$D$1:$X$65536,20,FALSE),"")</f>
        <v/>
      </c>
      <c r="H125" s="71" t="str">
        <f>IF(ISNUMBER(MATCH($D125,'[1]Scheduling Worksheet'!$E$1:$E$65536,0)),VLOOKUP($D125,'[1]Scheduling Worksheet'!$E$1:$X$65536,19,FALSE),"")</f>
        <v>5:00-EM</v>
      </c>
      <c r="I125" s="71" t="str">
        <f>IF(ISNUMBER(MATCH($D125,'[1]Scheduling Worksheet'!$F$1:$F$65536,0)),VLOOKUP($D125,'[1]Scheduling Worksheet'!$F$1:$X$65536,19,FALSE),"")</f>
        <v/>
      </c>
      <c r="J125" s="71" t="str">
        <f>IF(ISNUMBER(MATCH($D125,'[1]Scheduling Worksheet'!$G$1:$G$65536,0)),VLOOKUP($D125,'[1]Scheduling Worksheet'!$G$1:$X$65536,17,FALSE),"")</f>
        <v>5:00-EM</v>
      </c>
      <c r="K125" s="71" t="str">
        <f>IF(ISNUMBER(MATCH($D125,'[1]Scheduling Worksheet'!$H$1:$H$65536,0)),VLOOKUP($D125,'[1]Scheduling Worksheet'!$H$1:$X$65536,16,FALSE),"")</f>
        <v/>
      </c>
      <c r="L125" s="71" t="str">
        <f>IF(ISNUMBER(MATCH($D125,'[1]Scheduling Worksheet'!$I$1:$I$65536,0)),VLOOKUP($D125,'[1]Scheduling Worksheet'!$I$1:$X$65536,15,FALSE),"")</f>
        <v>5:00-EM</v>
      </c>
      <c r="M125" s="71" t="str">
        <f>IF(ISNUMBER(MATCH($D125,'[1]Scheduling Worksheet'!$J$1:$K$65536,0)),VLOOKUP($D125,'[1]Scheduling Worksheet'!$J$1:$X$65536,14,FALSE),"")</f>
        <v/>
      </c>
      <c r="N125" s="72" t="str">
        <f>IF(ISNUMBER(MATCH($D125,'[1]Scheduling Worksheet'!$K$1:$K$65536,0)),VLOOKUP($D125,'[1]Scheduling Worksheet'!$K$1:$X$65536,13,FALSE),"")</f>
        <v>5:00-EM</v>
      </c>
      <c r="O125" s="183"/>
      <c r="P125"/>
      <c r="Q125"/>
      <c r="R125" s="62" t="str">
        <f t="shared" si="49"/>
        <v>832-527-2793</v>
      </c>
      <c r="S125" s="63" t="str">
        <f t="shared" si="49"/>
        <v>5,</v>
      </c>
      <c r="T125" s="74" t="str">
        <f t="shared" si="49"/>
        <v>Elliott, Lexie</v>
      </c>
      <c r="U125" s="71" t="str">
        <f>IF(ISNUMBER(MATCH($D125,'[1]Scheduling Worksheet'!L$1:L$65536,0)),VLOOKUP($D125,'[1]Scheduling Worksheet'!$L$1:$X$65536,13,FALSE),"")</f>
        <v/>
      </c>
      <c r="V125" s="71" t="str">
        <f>IF(ISNUMBER(MATCH($D125,'[1]Scheduling Worksheet'!$M$1:$M$65536,0)),VLOOKUP($D125,'[1]Scheduling Worksheet'!$M$1:$X$65536,12,FALSE),"")</f>
        <v>5:00-EM</v>
      </c>
      <c r="W125" s="71" t="str">
        <f>IF(ISNUMBER(MATCH($D125,'[1]Scheduling Worksheet'!$N$1:$N$65536,0)),VLOOKUP($D125,'[1]Scheduling Worksheet'!$N$1:$X$65536,11,FALSE),"")</f>
        <v/>
      </c>
      <c r="X125" s="71" t="str">
        <f>IF(ISNUMBER(MATCH($D125,'[1]Scheduling Worksheet'!$O$1:$O$65536,0)),VLOOKUP($D125,'[1]Scheduling Worksheet'!$O$1:$X$65536,10,FALSE),"")</f>
        <v>5:00-EM</v>
      </c>
      <c r="Y125" s="71" t="str">
        <f>IF(ISNUMBER(MATCH($D125,'[1]Scheduling Worksheet'!$P$1:$P$65536,0)),VLOOKUP($D125,'[1]Scheduling Worksheet'!$P$1:$X$65536,9,FALSE),"")</f>
        <v/>
      </c>
      <c r="Z125" s="71" t="str">
        <f>IF(ISNUMBER(MATCH($D125,'[1]Scheduling Worksheet'!$Q$1:$Q$65536,0)),VLOOKUP($D125,'[1]Scheduling Worksheet'!$Q$1:$X$65536,8,FALSE),"")</f>
        <v>5:00-EM</v>
      </c>
      <c r="AA125" s="71" t="str">
        <f>IF(ISNUMBER(MATCH($D125,'[1]Scheduling Worksheet'!$R$1:$R$65536,0)),VLOOKUP($D125,'[1]Scheduling Worksheet'!$R$1:$X$65536,7,FALSE),"")</f>
        <v/>
      </c>
      <c r="AB125" s="76" t="str">
        <f>IF(ISNUMBER(MATCH($D125,'[1]Scheduling Worksheet'!$S$1:$S$65536,0)),VLOOKUP($D125,'[1]Scheduling Worksheet'!$S$1:$X$65536,6,FALSE),"")</f>
        <v>5:00-EM</v>
      </c>
      <c r="AC125" s="76" t="str">
        <f>IF(ISNUMBER(MATCH($D125,'[1]Scheduling Worksheet'!$T$1:$T$65536,0)),VLOOKUP($D125,'[1]Scheduling Worksheet'!$T$1:$X$65536,5,FALSE),"")</f>
        <v/>
      </c>
      <c r="AD125" s="184"/>
      <c r="AE125" s="6">
        <f t="shared" si="50"/>
        <v>9</v>
      </c>
      <c r="AF125" s="6">
        <f t="shared" si="51"/>
        <v>9</v>
      </c>
      <c r="AG125" s="35">
        <f t="shared" si="52"/>
        <v>0</v>
      </c>
      <c r="AH125" s="25">
        <f>VLOOKUP($D125,[2]EM!$D$1:$O$65540,5,FALSE)</f>
        <v>0</v>
      </c>
      <c r="AI125" s="25">
        <f>_xlfn.XLOOKUP(D125,[2]EM!$D:$D,[2]EM!$AK:$AK,"")</f>
        <v>0</v>
      </c>
      <c r="AJ125" s="25">
        <f>_xlfn.XLOOKUP(D125,[2]EM!$D:$D,[2]EM!$AN:$AN,"")</f>
        <v>0</v>
      </c>
      <c r="AK125" s="4" t="str">
        <f>VLOOKUP($D125,[2]EM!$D$1:$O$65540,12,FALSE)</f>
        <v>lexie.elliott98@gmail.com, aelliott@smcprep.org</v>
      </c>
      <c r="AL125" s="3" t="s">
        <v>268</v>
      </c>
      <c r="AM125" s="3" t="str">
        <f>_xlfn.XLOOKUP(D125,'[2]EIM check'!$A:$A,'[2]EIM check'!$C:$C,"no info")</f>
        <v>Expires 2027/08</v>
      </c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DU125" s="10"/>
    </row>
    <row r="126" spans="1:126" s="223" customFormat="1" ht="8.25" customHeight="1" x14ac:dyDescent="0.2">
      <c r="A126" s="207"/>
      <c r="B126" s="226"/>
      <c r="C126" s="227"/>
      <c r="D126" s="221"/>
      <c r="E126" s="211"/>
      <c r="F126" s="228"/>
      <c r="G126" s="228"/>
      <c r="H126" s="228"/>
      <c r="I126" s="228"/>
      <c r="J126" s="228"/>
      <c r="K126" s="228"/>
      <c r="L126" s="228"/>
      <c r="M126" s="228"/>
      <c r="N126" s="229"/>
      <c r="O126" s="214"/>
      <c r="P126" s="215"/>
      <c r="Q126" s="215"/>
      <c r="R126" s="226"/>
      <c r="S126" s="227"/>
      <c r="T126" s="230"/>
      <c r="U126" s="228"/>
      <c r="V126" s="228"/>
      <c r="W126" s="228"/>
      <c r="X126" s="228"/>
      <c r="Y126" s="228"/>
      <c r="Z126" s="228"/>
      <c r="AA126" s="228"/>
      <c r="AB126" s="231"/>
      <c r="AC126" s="231"/>
      <c r="AD126" s="218"/>
      <c r="AE126" s="219"/>
      <c r="AF126" s="219"/>
      <c r="AG126" s="220"/>
      <c r="AH126" s="221"/>
      <c r="AI126" s="221"/>
      <c r="AJ126" s="221"/>
      <c r="AK126" s="222"/>
      <c r="DU126" s="224"/>
    </row>
    <row r="127" spans="1:126" s="11" customFormat="1" ht="20.25" customHeight="1" x14ac:dyDescent="0.2">
      <c r="A127" s="41">
        <f>_xlfn.XLOOKUP(D127,[2]EM!$D:$D,[2]EM!$H:$H,"")</f>
        <v>0</v>
      </c>
      <c r="B127" s="89" t="str">
        <f>VLOOKUP($D127,[2]EM!$D$1:$P$65540,13,FALSE)</f>
        <v>713-899-1925</v>
      </c>
      <c r="C127" s="54" t="str">
        <f>_xlfn.XLOOKUP(D127&amp;"*",[2]EM!$D:$D,[2]EM!$E:$E,"",2)</f>
        <v>9:30, 5,</v>
      </c>
      <c r="D127" s="187" t="s">
        <v>131</v>
      </c>
      <c r="E127" s="65" t="str">
        <f>IF(ISNUMBER(MATCH($D127,'[1]Scheduling Worksheet'!$B$1:$B$65536,0)),VLOOKUP($D127,'[1]Scheduling Worksheet'!$B$1:$W$65536,22,FALSE),"")</f>
        <v/>
      </c>
      <c r="F127" s="67" t="str">
        <f>IF(ISNUMBER(MATCH($D127,'[1]Scheduling Worksheet'!$C$1:$C$65536,0)),VLOOKUP($D127,'[1]Scheduling Worksheet'!$C$1:$X$65536,21,FALSE),"")</f>
        <v/>
      </c>
      <c r="G127" s="67" t="str">
        <f>IF(ISNUMBER(MATCH($D127,'[1]Scheduling Worksheet'!$D$1:$D$65536,0)),VLOOKUP($D127,'[1]Scheduling Worksheet'!$D$1:$X$65536,20,FALSE),"")</f>
        <v>9:30-EM</v>
      </c>
      <c r="H127" s="67" t="str">
        <f>IF(ISNUMBER(MATCH($D127,'[1]Scheduling Worksheet'!$E$1:$E$65536,0)),VLOOKUP($D127,'[1]Scheduling Worksheet'!$E$1:$X$65536,19,FALSE),"")</f>
        <v/>
      </c>
      <c r="I127" s="67" t="str">
        <f>IF(ISNUMBER(MATCH($D127,'[1]Scheduling Worksheet'!$F$1:$F$65536,0)),VLOOKUP($D127,'[1]Scheduling Worksheet'!$F$1:$X$65536,19,FALSE),"")</f>
        <v>5:00-EM</v>
      </c>
      <c r="J127" s="66" t="str">
        <f>IF(ISNUMBER(MATCH($D127,'[1]Scheduling Worksheet'!$G$1:$G$65536,0)),VLOOKUP($D127,'[1]Scheduling Worksheet'!$G$1:$X$65536,17,FALSE),"")</f>
        <v/>
      </c>
      <c r="K127" s="67" t="str">
        <f>IF(ISNUMBER(MATCH($D127,'[1]Scheduling Worksheet'!$H$1:$H$65536,0)),VLOOKUP($D127,'[1]Scheduling Worksheet'!$H$1:$X$65536,16,FALSE),"")</f>
        <v>9:30-EM</v>
      </c>
      <c r="L127" s="67" t="str">
        <f>IF(ISNUMBER(MATCH($D127,'[1]Scheduling Worksheet'!$I$1:$I$65536,0)),VLOOKUP($D127,'[1]Scheduling Worksheet'!$I$1:$X$65536,15,FALSE),"")</f>
        <v/>
      </c>
      <c r="M127" s="67" t="str">
        <f>IF(ISNUMBER(MATCH($D127,'[1]Scheduling Worksheet'!$J$1:$J$65536,0)),VLOOKUP($D127,'[1]Scheduling Worksheet'!$J$1:$X$65536,14,FALSE),"")</f>
        <v>9:30-EM</v>
      </c>
      <c r="N127" s="69" t="str">
        <f>IF(ISNUMBER(MATCH($D127,'[1]Scheduling Worksheet'!$K$1:$K$65536,0)),VLOOKUP($D127,'[1]Scheduling Worksheet'!$K$1:$X$65536,13,FALSE),"")</f>
        <v/>
      </c>
      <c r="O127" s="36"/>
      <c r="P127"/>
      <c r="Q127"/>
      <c r="R127" s="52" t="str">
        <f t="shared" ref="R127:R131" si="53">B127</f>
        <v>713-899-1925</v>
      </c>
      <c r="S127" s="54" t="str">
        <f t="shared" ref="S127:S131" si="54">C127</f>
        <v>9:30, 5,</v>
      </c>
      <c r="T127" s="53" t="str">
        <f t="shared" ref="T127:T131" si="55">D127</f>
        <v>Mirshak, Michelle</v>
      </c>
      <c r="U127" s="67" t="str">
        <f>IF(ISNUMBER(MATCH($D127,'[1]Scheduling Worksheet'!L$1:L$65536,0)),VLOOKUP($D127,'[1]Scheduling Worksheet'!$L$1:$X$65536,13,FALSE),"")</f>
        <v>5:00-EM</v>
      </c>
      <c r="V127" s="66" t="str">
        <f>IF(ISNUMBER(MATCH($D127,'[1]Scheduling Worksheet'!$M$1:$M$65536,0)),VLOOKUP($D127,'[1]Scheduling Worksheet'!$M$1:$X$65536,12,FALSE),"")</f>
        <v/>
      </c>
      <c r="W127" s="67" t="str">
        <f>IF(ISNUMBER(MATCH($D127,'[1]Scheduling Worksheet'!$N$1:$N$65536,0)),VLOOKUP($D127,'[1]Scheduling Worksheet'!$N$1:$X$65536,11,FALSE),"")</f>
        <v>9:30-EM</v>
      </c>
      <c r="X127" s="67" t="str">
        <f>IF(ISNUMBER(MATCH($D127,'[1]Scheduling Worksheet'!$O$1:$O$65536,0)),VLOOKUP($D127,'[1]Scheduling Worksheet'!$O$1:$X$65536,10,FALSE),"")</f>
        <v/>
      </c>
      <c r="Y127" s="67" t="str">
        <f>IF(ISNUMBER(MATCH($D127,'[1]Scheduling Worksheet'!$P$1:$P$65536,0)),VLOOKUP($D127,'[1]Scheduling Worksheet'!$P$1:$X$65536,9,FALSE),"")</f>
        <v>5:00-EM</v>
      </c>
      <c r="Z127" s="67" t="str">
        <f>IF(ISNUMBER(MATCH($D127,'[1]Scheduling Worksheet'!$Q$1:$Q$65536,0)),VLOOKUP($D127,'[1]Scheduling Worksheet'!$Q$1:$X$65536,8,FALSE),"")</f>
        <v/>
      </c>
      <c r="AA127" s="67" t="str">
        <f>IF(ISNUMBER(MATCH($D127,'[1]Scheduling Worksheet'!$R$1:$R$65536,0)),VLOOKUP($D127,'[1]Scheduling Worksheet'!$R$1:$X$65536,7,FALSE),"")</f>
        <v>9:30-EM</v>
      </c>
      <c r="AB127" s="68" t="str">
        <f>IF(ISNUMBER(MATCH($D127,'[1]Scheduling Worksheet'!$S$1:$S$65536,0)),VLOOKUP($D127,'[1]Scheduling Worksheet'!$S$1:$X$65536,6,FALSE),"")</f>
        <v/>
      </c>
      <c r="AC127" s="68" t="str">
        <f>IF(ISNUMBER(MATCH($D127,'[1]Scheduling Worksheet'!$T$1:$T$65536,0)),VLOOKUP($D127,'[1]Scheduling Worksheet'!$T$1:$X$65536,5,FALSE),"")</f>
        <v/>
      </c>
      <c r="AD127" s="31"/>
      <c r="AE127" s="6">
        <f t="shared" ref="AE127:AE131" si="56">COUNTIF($E127:$AC127,"*-EM*")+COUNTIF($E127:$AC127,"*-CUP*")</f>
        <v>8</v>
      </c>
      <c r="AF127" s="6">
        <f t="shared" ref="AF127:AF131" si="57">COUNTIF($E127:$AC127,"*-EM*")+COUNTIF($E127:$AC127,"*-CUP*")+COUNTIF($E127:$AC127,"*-Lector*")</f>
        <v>8</v>
      </c>
      <c r="AG127" s="35">
        <f t="shared" ref="AG127:AG131" si="58">COUNTIF($E127:$AC127,"*-Lector")</f>
        <v>0</v>
      </c>
      <c r="AH127" s="25">
        <f>VLOOKUP($D127,[2]EM!$D$1:$O$65540,5,FALSE)</f>
        <v>0</v>
      </c>
      <c r="AI127" s="25">
        <f>_xlfn.XLOOKUP(D127,[2]EM!$D:$D,[2]EM!$AK:$AK,"")</f>
        <v>0</v>
      </c>
      <c r="AJ127" s="25">
        <f>_xlfn.XLOOKUP(D127,[2]EM!$D:$D,[2]EM!$AN:$AN,"")</f>
        <v>0</v>
      </c>
      <c r="AK127" s="4" t="str">
        <f>VLOOKUP($D127,[2]EM!$D$1:$O$65540,12,FALSE)</f>
        <v>michellecmirshak@gmail.com</v>
      </c>
      <c r="AL127" s="3" t="s">
        <v>213</v>
      </c>
      <c r="AM127" s="3" t="str">
        <f>_xlfn.XLOOKUP(D127,'[2]EIM check'!$A:$A,'[2]EIM check'!$C:$C,"no info")</f>
        <v>Expires 2026/09</v>
      </c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DU127" s="10"/>
    </row>
    <row r="128" spans="1:126" s="11" customFormat="1" ht="20.25" customHeight="1" x14ac:dyDescent="0.2">
      <c r="A128" s="41" t="str">
        <f>_xlfn.XLOOKUP(D128,[2]EM!$D:$D,[2]EM!$H:$H,"")</f>
        <v>LEC</v>
      </c>
      <c r="B128" s="89" t="str">
        <f>VLOOKUP($D128,[2]EM!$D$1:$P$65540,13,FALSE)</f>
        <v>512-470-6236</v>
      </c>
      <c r="C128" s="54" t="str">
        <f>_xlfn.XLOOKUP(D128&amp;"*",[2]EM!$D:$D,[2]EM!$E:$E,"",2)</f>
        <v>9:30, 5,</v>
      </c>
      <c r="D128" s="187" t="s">
        <v>143</v>
      </c>
      <c r="E128" s="65" t="str">
        <f>IF(ISNUMBER(MATCH($D128,'[1]Scheduling Worksheet'!$B$1:$B$65536,0)),VLOOKUP($D128,'[1]Scheduling Worksheet'!$B$1:$W$65536,22,FALSE),"")</f>
        <v/>
      </c>
      <c r="F128" s="67" t="str">
        <f>IF(ISNUMBER(MATCH($D128,'[1]Scheduling Worksheet'!$C$1:$C$65536,0)),VLOOKUP($D128,'[1]Scheduling Worksheet'!$C$1:$X$65536,21,FALSE),"")</f>
        <v>9:30-EM</v>
      </c>
      <c r="G128" s="67" t="str">
        <f>IF(ISNUMBER(MATCH($D128,'[1]Scheduling Worksheet'!$D$1:$D$65536,0)),VLOOKUP($D128,'[1]Scheduling Worksheet'!$D$1:$X$65536,20,FALSE),"")</f>
        <v/>
      </c>
      <c r="H128" s="67" t="str">
        <f>IF(ISNUMBER(MATCH($D128,'[1]Scheduling Worksheet'!$E$1:$E$65536,0)),VLOOKUP($D128,'[1]Scheduling Worksheet'!$E$1:$X$65536,19,FALSE),"")</f>
        <v/>
      </c>
      <c r="I128" s="67" t="str">
        <f>IF(ISNUMBER(MATCH($D128,'[1]Scheduling Worksheet'!$F$1:$F$65536,0)),VLOOKUP($D128,'[1]Scheduling Worksheet'!$F$1:$X$65536,19,FALSE),"")</f>
        <v/>
      </c>
      <c r="J128" s="67" t="str">
        <f>IF(ISNUMBER(MATCH($D128,'[1]Scheduling Worksheet'!$G$1:$G$65536,0)),VLOOKUP($D128,'[1]Scheduling Worksheet'!$G$1:$X$65536,17,FALSE),"")</f>
        <v>9:30-Lector</v>
      </c>
      <c r="K128" s="67" t="str">
        <f>IF(ISNUMBER(MATCH($D128,'[1]Scheduling Worksheet'!$H$1:$H$65536,0)),VLOOKUP($D128,'[1]Scheduling Worksheet'!$H$1:$X$65536,16,FALSE),"")</f>
        <v/>
      </c>
      <c r="L128" s="67" t="str">
        <f>IF(ISNUMBER(MATCH($D128,'[1]Scheduling Worksheet'!$I$1:$I$65536,0)),VLOOKUP($D128,'[1]Scheduling Worksheet'!$I$1:$X$65536,15,FALSE),"")</f>
        <v>5:00-EM</v>
      </c>
      <c r="M128" s="67" t="str">
        <f>IF(ISNUMBER(MATCH($D128,'[1]Scheduling Worksheet'!$J$1:$J$65536,0)),VLOOKUP($D128,'[1]Scheduling Worksheet'!$J$1:$X$65536,14,FALSE),"")</f>
        <v/>
      </c>
      <c r="N128" s="69" t="str">
        <f>IF(ISNUMBER(MATCH($D128,'[1]Scheduling Worksheet'!$K$1:$K$65536,0)),VLOOKUP($D128,'[1]Scheduling Worksheet'!$K$1:$X$65536,13,FALSE),"")</f>
        <v>5:00-Lector</v>
      </c>
      <c r="O128" s="36"/>
      <c r="P128"/>
      <c r="Q128"/>
      <c r="R128" s="52" t="str">
        <f t="shared" si="53"/>
        <v>512-470-6236</v>
      </c>
      <c r="S128" s="54" t="str">
        <f t="shared" si="54"/>
        <v>9:30, 5,</v>
      </c>
      <c r="T128" s="53" t="str">
        <f t="shared" si="55"/>
        <v>Gonzales, Melinda</v>
      </c>
      <c r="U128" s="67" t="str">
        <f>IF(ISNUMBER(MATCH($D128,'[1]Scheduling Worksheet'!L$1:L$65536,0)),VLOOKUP($D128,'[1]Scheduling Worksheet'!$L$1:$X$65536,13,FALSE),"")</f>
        <v/>
      </c>
      <c r="V128" s="67" t="str">
        <f>IF(ISNUMBER(MATCH($D128,'[1]Scheduling Worksheet'!$M$1:$M$65536,0)),VLOOKUP($D128,'[1]Scheduling Worksheet'!$M$1:$X$65536,12,FALSE),"")</f>
        <v>9:30-EM</v>
      </c>
      <c r="W128" s="67" t="str">
        <f>IF(ISNUMBER(MATCH($D128,'[1]Scheduling Worksheet'!$N$1:$N$65536,0)),VLOOKUP($D128,'[1]Scheduling Worksheet'!$N$1:$X$65536,11,FALSE),"")</f>
        <v/>
      </c>
      <c r="X128" s="67" t="str">
        <f>IF(ISNUMBER(MATCH($D128,'[1]Scheduling Worksheet'!$O$1:$O$65536,0)),VLOOKUP($D128,'[1]Scheduling Worksheet'!$O$1:$X$65536,10,FALSE),"")</f>
        <v>5:00-EM</v>
      </c>
      <c r="Y128" s="67" t="str">
        <f>IF(ISNUMBER(MATCH($D128,'[1]Scheduling Worksheet'!$P$1:$P$65536,0)),VLOOKUP($D128,'[1]Scheduling Worksheet'!$P$1:$X$65536,9,FALSE),"")</f>
        <v/>
      </c>
      <c r="Z128" s="67" t="str">
        <f>IF(ISNUMBER(MATCH($D128,'[1]Scheduling Worksheet'!$Q$1:$Q$65536,0)),VLOOKUP($D128,'[1]Scheduling Worksheet'!$Q$1:$X$65536,8,FALSE),"")</f>
        <v/>
      </c>
      <c r="AA128" s="67" t="str">
        <f>IF(ISNUMBER(MATCH($D128,'[1]Scheduling Worksheet'!$R$1:$R$65536,0)),VLOOKUP($D128,'[1]Scheduling Worksheet'!$R$1:$X$65536,7,FALSE),"")</f>
        <v/>
      </c>
      <c r="AB128" s="68" t="str">
        <f>IF(ISNUMBER(MATCH($D128,'[1]Scheduling Worksheet'!$S$1:$S$65536,0)),VLOOKUP($D128,'[1]Scheduling Worksheet'!$S$1:$X$65536,6,FALSE),"")</f>
        <v/>
      </c>
      <c r="AC128" s="68" t="str">
        <f>IF(ISNUMBER(MATCH($D128,'[1]Scheduling Worksheet'!$T$1:$T$65536,0)),VLOOKUP($D128,'[1]Scheduling Worksheet'!$T$1:$X$65536,5,FALSE),"")</f>
        <v>5:00-EM</v>
      </c>
      <c r="AD128" s="31"/>
      <c r="AE128" s="6">
        <f t="shared" si="56"/>
        <v>5</v>
      </c>
      <c r="AF128" s="6">
        <f t="shared" si="57"/>
        <v>7</v>
      </c>
      <c r="AG128" s="35">
        <f t="shared" si="58"/>
        <v>2</v>
      </c>
      <c r="AH128" s="25" t="str">
        <f>VLOOKUP($D128,[2]EM!$D$1:$O$65540,5,FALSE)</f>
        <v>LEC</v>
      </c>
      <c r="AI128" s="25">
        <f>_xlfn.XLOOKUP(D128,[2]EM!$D:$D,[2]EM!$AK:$AK,"")</f>
        <v>0</v>
      </c>
      <c r="AJ128" s="25">
        <f>_xlfn.XLOOKUP(D128,[2]EM!$D:$D,[2]EM!$AN:$AN,"")</f>
        <v>0</v>
      </c>
      <c r="AK128" s="4" t="str">
        <f>VLOOKUP($D128,[2]EM!$D$1:$O$65540,12,FALSE)</f>
        <v>melinda78704@gmail.com</v>
      </c>
      <c r="AL128" s="3" t="s">
        <v>250</v>
      </c>
      <c r="AM128" s="3" t="str">
        <f>_xlfn.XLOOKUP(D128,'[2]EIM check'!$A:$A,'[2]EIM check'!$C:$C,"no info")</f>
        <v>Expires 2028/02</v>
      </c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DU128" s="10"/>
    </row>
    <row r="129" spans="1:126" s="5" customFormat="1" ht="20.25" customHeight="1" x14ac:dyDescent="0.2">
      <c r="A129" s="41">
        <f>_xlfn.XLOOKUP(D129,[2]EM!$D:$D,[2]EM!$H:$H,"")</f>
        <v>0</v>
      </c>
      <c r="B129" s="89" t="str">
        <f>VLOOKUP($D129,[2]EM!$D$1:$P$65540,13,FALSE)</f>
        <v>512-947-7319</v>
      </c>
      <c r="C129" s="54" t="str">
        <f>_xlfn.XLOOKUP(D129&amp;"*",[2]EM!$D:$D,[2]EM!$E:$E,"",2)</f>
        <v>9:30, 5,</v>
      </c>
      <c r="D129" s="187" t="s">
        <v>98</v>
      </c>
      <c r="E129" s="65" t="str">
        <f>IF(ISNUMBER(MATCH($D129,'[1]Scheduling Worksheet'!$B$1:$B$65536,0)),VLOOKUP($D129,'[1]Scheduling Worksheet'!$B$1:$W$65536,22,FALSE),"")</f>
        <v>5:00-EM</v>
      </c>
      <c r="F129" s="67" t="str">
        <f>IF(ISNUMBER(MATCH($D129,'[1]Scheduling Worksheet'!$C$1:$C$65536,0)),VLOOKUP($D129,'[1]Scheduling Worksheet'!$C$1:$X$65536,21,FALSE),"")</f>
        <v>9:30-EM</v>
      </c>
      <c r="G129" s="67" t="str">
        <f>IF(ISNUMBER(MATCH($D129,'[1]Scheduling Worksheet'!$D$1:$D$65536,0)),VLOOKUP($D129,'[1]Scheduling Worksheet'!$D$1:$X$65536,20,FALSE),"")</f>
        <v/>
      </c>
      <c r="H129" s="67" t="str">
        <f>IF(ISNUMBER(MATCH($D129,'[1]Scheduling Worksheet'!$E$1:$E$65536,0)),VLOOKUP($D129,'[1]Scheduling Worksheet'!$E$1:$X$65536,19,FALSE),"")</f>
        <v>5:00-EM</v>
      </c>
      <c r="I129" s="67" t="str">
        <f>IF(ISNUMBER(MATCH($D129,'[1]Scheduling Worksheet'!$F$1:$F$65536,0)),VLOOKUP($D129,'[1]Scheduling Worksheet'!$F$1:$X$65536,19,FALSE),"")</f>
        <v/>
      </c>
      <c r="J129" s="67" t="str">
        <f>IF(ISNUMBER(MATCH($D129,'[1]Scheduling Worksheet'!$G$1:$G$65536,0)),VLOOKUP($D129,'[1]Scheduling Worksheet'!$G$1:$X$65536,17,FALSE),"")</f>
        <v>9:30-EM</v>
      </c>
      <c r="K129" s="67" t="str">
        <f>IF(ISNUMBER(MATCH($D129,'[1]Scheduling Worksheet'!$H$1:$H$65536,0)),VLOOKUP($D129,'[1]Scheduling Worksheet'!$H$1:$X$65536,16,FALSE),"")</f>
        <v/>
      </c>
      <c r="L129" s="67" t="str">
        <f>IF(ISNUMBER(MATCH($D129,'[1]Scheduling Worksheet'!$I$1:$I$65536,0)),VLOOKUP($D129,'[1]Scheduling Worksheet'!$I$1:$X$65536,15,FALSE),"")</f>
        <v>9:30-EM</v>
      </c>
      <c r="M129" s="66" t="str">
        <f>IF(ISNUMBER(MATCH($D129,'[1]Scheduling Worksheet'!$J$1:$J$65536,0)),VLOOKUP($D129,'[1]Scheduling Worksheet'!$J$1:$X$65536,14,FALSE),"")</f>
        <v/>
      </c>
      <c r="N129" s="68" t="str">
        <f>IF(ISNUMBER(MATCH($D129,'[1]Scheduling Worksheet'!$K$1:$K$65536,0)),VLOOKUP($D129,'[1]Scheduling Worksheet'!$K$1:$X$65536,13,FALSE),"")</f>
        <v>5:00-EM</v>
      </c>
      <c r="O129" s="36"/>
      <c r="P129"/>
      <c r="Q129"/>
      <c r="R129" s="52" t="str">
        <f t="shared" si="53"/>
        <v>512-947-7319</v>
      </c>
      <c r="S129" s="54" t="str">
        <f t="shared" si="54"/>
        <v>9:30, 5,</v>
      </c>
      <c r="T129" s="53" t="str">
        <f t="shared" si="55"/>
        <v>Muras, Matt</v>
      </c>
      <c r="U129" s="67" t="str">
        <f>IF(ISNUMBER(MATCH($D129,'[1]Scheduling Worksheet'!L$1:L$65536,0)),VLOOKUP($D129,'[1]Scheduling Worksheet'!$L$1:$X$65536,13,FALSE),"")</f>
        <v/>
      </c>
      <c r="V129" s="67" t="str">
        <f>IF(ISNUMBER(MATCH($D129,'[1]Scheduling Worksheet'!$M$1:$M$65536,0)),VLOOKUP($D129,'[1]Scheduling Worksheet'!$M$1:$X$65536,12,FALSE),"")</f>
        <v/>
      </c>
      <c r="W129" s="66" t="str">
        <f>IF(ISNUMBER(MATCH($D129,'[1]Scheduling Worksheet'!$N$1:$N$65536,0)),VLOOKUP($D129,'[1]Scheduling Worksheet'!$N$1:$X$65536,11,FALSE),"")</f>
        <v/>
      </c>
      <c r="X129" s="67" t="str">
        <f>IF(ISNUMBER(MATCH($D129,'[1]Scheduling Worksheet'!$O$1:$O$65536,0)),VLOOKUP($D129,'[1]Scheduling Worksheet'!$O$1:$X$65536,10,FALSE),"")</f>
        <v/>
      </c>
      <c r="Y129" s="67" t="str">
        <f>IF(ISNUMBER(MATCH($D129,'[1]Scheduling Worksheet'!$P$1:$P$65536,0)),VLOOKUP($D129,'[1]Scheduling Worksheet'!$P$1:$X$65536,9,FALSE),"")</f>
        <v>9:30-EM</v>
      </c>
      <c r="Z129" s="66" t="str">
        <f>IF(ISNUMBER(MATCH($D129,'[1]Scheduling Worksheet'!$Q$1:$Q$65536,0)),VLOOKUP($D129,'[1]Scheduling Worksheet'!$Q$1:$X$65536,8,FALSE),"")</f>
        <v/>
      </c>
      <c r="AA129" s="67" t="str">
        <f>IF(ISNUMBER(MATCH($D129,'[1]Scheduling Worksheet'!$R$1:$R$65536,0)),VLOOKUP($D129,'[1]Scheduling Worksheet'!$R$1:$X$65536,7,FALSE),"")</f>
        <v>9:30-EM</v>
      </c>
      <c r="AB129" s="68" t="str">
        <f>IF(ISNUMBER(MATCH($D129,'[1]Scheduling Worksheet'!$S$1:$S$65536,0)),VLOOKUP($D129,'[1]Scheduling Worksheet'!$S$1:$X$65536,6,FALSE),"")</f>
        <v/>
      </c>
      <c r="AC129" s="68" t="str">
        <f>IF(ISNUMBER(MATCH($D129,'[1]Scheduling Worksheet'!$T$1:$T$65536,0)),VLOOKUP($D129,'[1]Scheduling Worksheet'!$T$1:$X$65536,5,FALSE),"")</f>
        <v>5:00-EM</v>
      </c>
      <c r="AD129" s="30"/>
      <c r="AE129" s="6">
        <f t="shared" si="56"/>
        <v>9</v>
      </c>
      <c r="AF129" s="6">
        <f t="shared" si="57"/>
        <v>9</v>
      </c>
      <c r="AG129" s="35">
        <f t="shared" si="58"/>
        <v>0</v>
      </c>
      <c r="AH129" s="25">
        <f>VLOOKUP($D129,[2]EM!$D$1:$O$65540,5,FALSE)</f>
        <v>0</v>
      </c>
      <c r="AI129" s="25" t="str">
        <f>_xlfn.XLOOKUP(D129,[2]EM!$D:$D,[2]EM!$AK:$AK,"")</f>
        <v>Schedule with son, Anton</v>
      </c>
      <c r="AJ129" s="25">
        <f>_xlfn.XLOOKUP(D129,[2]EM!$D:$D,[2]EM!$AN:$AN,"")</f>
        <v>0</v>
      </c>
      <c r="AK129" s="4" t="str">
        <f>VLOOKUP($D129,[2]EM!$D$1:$O$65540,12,FALSE)</f>
        <v>mmuras@gmail.com</v>
      </c>
      <c r="AL129" s="3" t="s">
        <v>218</v>
      </c>
      <c r="AM129" s="3" t="str">
        <f>_xlfn.XLOOKUP(D129,'[2]EIM check'!$A:$A,'[2]EIM check'!$C:$C,"no info")</f>
        <v>Expires 2026/11</v>
      </c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V129" s="3"/>
    </row>
    <row r="130" spans="1:126" s="250" customFormat="1" ht="20.25" customHeight="1" x14ac:dyDescent="0.2">
      <c r="A130" s="232" t="str">
        <f>_xlfn.XLOOKUP(D130,[2]EM!$D:$D,[2]EM!$H:$H,"")</f>
        <v/>
      </c>
      <c r="B130" s="233" t="e">
        <f>VLOOKUP($D130,[2]EM!$D$1:$P$65540,13,FALSE)</f>
        <v>#N/A</v>
      </c>
      <c r="C130" s="234" t="str">
        <f>_xlfn.XLOOKUP(D130&amp;"*",[2]EM!$D:$D,[2]EM!$E:$E,"",2)</f>
        <v/>
      </c>
      <c r="D130" s="235" t="s">
        <v>274</v>
      </c>
      <c r="E130" s="236" t="str">
        <f>IF(ISNUMBER(MATCH($D130,'[1]Scheduling Worksheet'!$B$1:$B$65536,0)),VLOOKUP($D130,'[1]Scheduling Worksheet'!$B$1:$W$65536,22,FALSE),"")</f>
        <v/>
      </c>
      <c r="F130" s="237" t="str">
        <f>IF(ISNUMBER(MATCH($D130,'[1]Scheduling Worksheet'!$C$1:$C$65536,0)),VLOOKUP($D130,'[1]Scheduling Worksheet'!$C$1:$X$65536,21,FALSE),"")</f>
        <v>9:30-AS</v>
      </c>
      <c r="G130" s="237" t="str">
        <f>IF(ISNUMBER(MATCH($D130,'[1]Scheduling Worksheet'!$D$1:$D$65536,0)),VLOOKUP($D130,'[1]Scheduling Worksheet'!$D$1:$X$65536,20,FALSE),"")</f>
        <v/>
      </c>
      <c r="H130" s="237" t="str">
        <f>IF(ISNUMBER(MATCH($D130,'[1]Scheduling Worksheet'!$E$1:$E$65536,0)),VLOOKUP($D130,'[1]Scheduling Worksheet'!$E$1:$X$65536,19,FALSE),"")</f>
        <v/>
      </c>
      <c r="I130" s="237" t="str">
        <f>IF(ISNUMBER(MATCH($D130,'[1]Scheduling Worksheet'!$F$1:$F$65536,0)),VLOOKUP($D130,'[1]Scheduling Worksheet'!$F$1:$X$65536,19,FALSE),"")</f>
        <v>9:30-AS</v>
      </c>
      <c r="J130" s="237" t="str">
        <f>IF(ISNUMBER(MATCH($D130,'[1]Scheduling Worksheet'!$G$1:$G$65536,0)),VLOOKUP($D130,'[1]Scheduling Worksheet'!$G$1:$X$65536,17,FALSE),"")</f>
        <v/>
      </c>
      <c r="K130" s="237" t="str">
        <f>IF(ISNUMBER(MATCH($D130,'[1]Scheduling Worksheet'!$H$1:$H$65536,0)),VLOOKUP($D130,'[1]Scheduling Worksheet'!$H$1:$X$65536,16,FALSE),"")</f>
        <v/>
      </c>
      <c r="L130" s="237" t="str">
        <f>IF(ISNUMBER(MATCH($D130,'[1]Scheduling Worksheet'!$I$1:$I$65536,0)),VLOOKUP($D130,'[1]Scheduling Worksheet'!$I$1:$X$65536,15,FALSE),"")</f>
        <v>9:30-AS</v>
      </c>
      <c r="M130" s="238" t="str">
        <f>IF(ISNUMBER(MATCH($D130,'[1]Scheduling Worksheet'!$J$1:$J$65536,0)),VLOOKUP($D130,'[1]Scheduling Worksheet'!$J$1:$X$65536,14,FALSE),"")</f>
        <v/>
      </c>
      <c r="N130" s="239" t="str">
        <f>IF(ISNUMBER(MATCH($D130,'[1]Scheduling Worksheet'!$K$1:$K$65536,0)),VLOOKUP($D130,'[1]Scheduling Worksheet'!$K$1:$X$65536,13,FALSE),"")</f>
        <v/>
      </c>
      <c r="O130" s="240"/>
      <c r="P130" s="241"/>
      <c r="Q130" s="241"/>
      <c r="R130" s="242" t="e">
        <f t="shared" ref="R130" si="59">B130</f>
        <v>#N/A</v>
      </c>
      <c r="S130" s="234" t="str">
        <f t="shared" ref="S130" si="60">C130</f>
        <v/>
      </c>
      <c r="T130" s="243" t="str">
        <f t="shared" ref="T130" si="61">D130</f>
        <v>Muras, Anton</v>
      </c>
      <c r="U130" s="237" t="str">
        <f>IF(ISNUMBER(MATCH($D130,'[1]Scheduling Worksheet'!L$1:L$65536,0)),VLOOKUP($D130,'[1]Scheduling Worksheet'!$L$1:$X$65536,13,FALSE),"")</f>
        <v/>
      </c>
      <c r="V130" s="237" t="str">
        <f>IF(ISNUMBER(MATCH($D130,'[1]Scheduling Worksheet'!$M$1:$M$65536,0)),VLOOKUP($D130,'[1]Scheduling Worksheet'!$M$1:$X$65536,12,FALSE),"")</f>
        <v>9:30-AS</v>
      </c>
      <c r="W130" s="238" t="str">
        <f>IF(ISNUMBER(MATCH($D130,'[1]Scheduling Worksheet'!$N$1:$N$65536,0)),VLOOKUP($D130,'[1]Scheduling Worksheet'!$N$1:$X$65536,11,FALSE),"")</f>
        <v/>
      </c>
      <c r="X130" s="237" t="str">
        <f>IF(ISNUMBER(MATCH($D130,'[1]Scheduling Worksheet'!$O$1:$O$65536,0)),VLOOKUP($D130,'[1]Scheduling Worksheet'!$O$1:$X$65536,10,FALSE),"")</f>
        <v/>
      </c>
      <c r="Y130" s="237" t="str">
        <f>IF(ISNUMBER(MATCH($D130,'[1]Scheduling Worksheet'!$P$1:$P$65536,0)),VLOOKUP($D130,'[1]Scheduling Worksheet'!$P$1:$X$65536,9,FALSE),"")</f>
        <v>9:30-AS</v>
      </c>
      <c r="Z130" s="238" t="str">
        <f>IF(ISNUMBER(MATCH($D130,'[1]Scheduling Worksheet'!$Q$1:$Q$65536,0)),VLOOKUP($D130,'[1]Scheduling Worksheet'!$Q$1:$X$65536,8,FALSE),"")</f>
        <v/>
      </c>
      <c r="AA130" s="237" t="str">
        <f>IF(ISNUMBER(MATCH($D130,'[1]Scheduling Worksheet'!$R$1:$R$65536,0)),VLOOKUP($D130,'[1]Scheduling Worksheet'!$R$1:$X$65536,7,FALSE),"")</f>
        <v/>
      </c>
      <c r="AB130" s="239" t="str">
        <f>IF(ISNUMBER(MATCH($D130,'[1]Scheduling Worksheet'!$S$1:$S$65536,0)),VLOOKUP($D130,'[1]Scheduling Worksheet'!$S$1:$X$65536,6,FALSE),"")</f>
        <v>9:30-AS</v>
      </c>
      <c r="AC130" s="239" t="str">
        <f>IF(ISNUMBER(MATCH($D130,'[1]Scheduling Worksheet'!$T$1:$T$65536,0)),VLOOKUP($D130,'[1]Scheduling Worksheet'!$T$1:$X$65536,5,FALSE),"")</f>
        <v/>
      </c>
      <c r="AD130" s="244"/>
      <c r="AE130" s="245">
        <f t="shared" si="56"/>
        <v>0</v>
      </c>
      <c r="AF130" s="245">
        <f t="shared" si="57"/>
        <v>0</v>
      </c>
      <c r="AG130" s="246">
        <f t="shared" si="58"/>
        <v>0</v>
      </c>
      <c r="AH130" s="247" t="e">
        <f>VLOOKUP($D130,[2]EM!$D$1:$O$65540,5,FALSE)</f>
        <v>#N/A</v>
      </c>
      <c r="AI130" s="247" t="str">
        <f>_xlfn.XLOOKUP(D130,[2]EM!$D:$D,[2]EM!$AK:$AK,"")</f>
        <v/>
      </c>
      <c r="AJ130" s="247" t="str">
        <f>_xlfn.XLOOKUP(D130,[2]EM!$D:$D,[2]EM!$AN:$AN,"")</f>
        <v/>
      </c>
      <c r="AK130" s="248" t="e">
        <f>VLOOKUP($D130,[2]EM!$D$1:$O$65540,12,FALSE)</f>
        <v>#N/A</v>
      </c>
      <c r="AL130" s="249" t="s">
        <v>218</v>
      </c>
      <c r="AM130" s="249" t="str">
        <f>_xlfn.XLOOKUP(D130,'[2]EIM check'!$A:$A,'[2]EIM check'!$C:$C,"no info")</f>
        <v>no info</v>
      </c>
      <c r="AN130" s="249"/>
      <c r="AO130" s="249"/>
      <c r="AP130" s="249"/>
      <c r="AQ130" s="249"/>
      <c r="AR130" s="249"/>
      <c r="AS130" s="249"/>
      <c r="AT130" s="249"/>
      <c r="AU130" s="249"/>
      <c r="AV130" s="249"/>
      <c r="AW130" s="249"/>
      <c r="AX130" s="249"/>
      <c r="AY130" s="249"/>
      <c r="AZ130" s="249"/>
      <c r="BA130" s="249"/>
      <c r="BB130" s="249"/>
      <c r="BC130" s="249"/>
      <c r="BD130" s="249"/>
      <c r="BE130" s="249"/>
      <c r="BF130" s="249"/>
      <c r="BG130" s="249"/>
      <c r="BH130" s="249"/>
      <c r="BI130" s="249"/>
      <c r="BJ130" s="249"/>
      <c r="BK130" s="249"/>
      <c r="BL130" s="249"/>
      <c r="BM130" s="249"/>
      <c r="BN130" s="249"/>
      <c r="BO130" s="249"/>
      <c r="BP130" s="249"/>
      <c r="BQ130" s="249"/>
      <c r="BR130" s="249"/>
      <c r="BS130" s="249"/>
      <c r="BT130" s="249"/>
      <c r="BU130" s="249"/>
      <c r="BV130" s="249"/>
      <c r="BW130" s="249"/>
      <c r="BX130" s="249"/>
      <c r="BY130" s="249"/>
      <c r="BZ130" s="249"/>
      <c r="CA130" s="249"/>
      <c r="CB130" s="249"/>
      <c r="CC130" s="249"/>
      <c r="CD130" s="249"/>
      <c r="CE130" s="249"/>
      <c r="CF130" s="249"/>
      <c r="CG130" s="249"/>
      <c r="CH130" s="249"/>
      <c r="CI130" s="249"/>
      <c r="CJ130" s="249"/>
      <c r="CK130" s="249"/>
      <c r="CL130" s="249"/>
      <c r="CM130" s="249"/>
      <c r="CN130" s="249"/>
      <c r="CO130" s="249"/>
      <c r="CP130" s="249"/>
      <c r="CQ130" s="249"/>
      <c r="CR130" s="249"/>
      <c r="CS130" s="249"/>
      <c r="CT130" s="249"/>
      <c r="CU130" s="249"/>
      <c r="CV130" s="249"/>
      <c r="CW130" s="249"/>
      <c r="CX130" s="249"/>
      <c r="CY130" s="249"/>
      <c r="CZ130" s="249"/>
      <c r="DA130" s="249"/>
      <c r="DB130" s="249"/>
      <c r="DC130" s="249"/>
      <c r="DD130" s="249"/>
      <c r="DE130" s="249"/>
      <c r="DF130" s="249"/>
      <c r="DG130" s="249"/>
      <c r="DH130" s="249"/>
      <c r="DI130" s="249"/>
      <c r="DJ130" s="249"/>
      <c r="DK130" s="249"/>
      <c r="DL130" s="249"/>
      <c r="DM130" s="249"/>
      <c r="DN130" s="249"/>
      <c r="DO130" s="249"/>
      <c r="DP130" s="249"/>
      <c r="DQ130" s="249"/>
      <c r="DR130" s="249"/>
      <c r="DS130" s="249"/>
      <c r="DT130" s="249"/>
      <c r="DV130" s="249"/>
    </row>
    <row r="131" spans="1:126" s="250" customFormat="1" ht="20.25" customHeight="1" x14ac:dyDescent="0.2">
      <c r="A131" s="232" t="str">
        <f>_xlfn.XLOOKUP(D131,[2]EM!$D:$D,[2]EM!$H:$H,"")</f>
        <v/>
      </c>
      <c r="B131" s="233" t="e">
        <f>VLOOKUP($D131,[2]EM!$D$1:$P$65540,13,FALSE)</f>
        <v>#N/A</v>
      </c>
      <c r="C131" s="234" t="str">
        <f>_xlfn.XLOOKUP(D131&amp;"*",[2]EM!$D:$D,[2]EM!$E:$E,"",2)</f>
        <v/>
      </c>
      <c r="D131" s="235" t="s">
        <v>275</v>
      </c>
      <c r="E131" s="236" t="str">
        <f>IF(ISNUMBER(MATCH($D131,'[1]Scheduling Worksheet'!$B$1:$B$65536,0)),VLOOKUP($D131,'[1]Scheduling Worksheet'!$B$1:$W$65536,22,FALSE),"")</f>
        <v/>
      </c>
      <c r="F131" s="237" t="str">
        <f>IF(ISNUMBER(MATCH($D131,'[1]Scheduling Worksheet'!$C$1:$C$65536,0)),VLOOKUP($D131,'[1]Scheduling Worksheet'!$C$1:$X$65536,21,FALSE),"")</f>
        <v/>
      </c>
      <c r="G131" s="237" t="str">
        <f>IF(ISNUMBER(MATCH($D131,'[1]Scheduling Worksheet'!$D$1:$D$65536,0)),VLOOKUP($D131,'[1]Scheduling Worksheet'!$D$1:$X$65536,20,FALSE),"")</f>
        <v>9:30-AS</v>
      </c>
      <c r="H131" s="237" t="str">
        <f>IF(ISNUMBER(MATCH($D131,'[1]Scheduling Worksheet'!$E$1:$E$65536,0)),VLOOKUP($D131,'[1]Scheduling Worksheet'!$E$1:$X$65536,19,FALSE),"")</f>
        <v/>
      </c>
      <c r="I131" s="237" t="str">
        <f>IF(ISNUMBER(MATCH($D131,'[1]Scheduling Worksheet'!$F$1:$F$65536,0)),VLOOKUP($D131,'[1]Scheduling Worksheet'!$F$1:$X$65536,19,FALSE),"")</f>
        <v/>
      </c>
      <c r="J131" s="237" t="str">
        <f>IF(ISNUMBER(MATCH($D131,'[1]Scheduling Worksheet'!$G$1:$G$65536,0)),VLOOKUP($D131,'[1]Scheduling Worksheet'!$G$1:$X$65536,17,FALSE),"")</f>
        <v>9:30-AS</v>
      </c>
      <c r="K131" s="237" t="str">
        <f>IF(ISNUMBER(MATCH($D131,'[1]Scheduling Worksheet'!$H$1:$H$65536,0)),VLOOKUP($D131,'[1]Scheduling Worksheet'!$H$1:$X$65536,16,FALSE),"")</f>
        <v/>
      </c>
      <c r="L131" s="237" t="str">
        <f>IF(ISNUMBER(MATCH($D131,'[1]Scheduling Worksheet'!$I$1:$I$65536,0)),VLOOKUP($D131,'[1]Scheduling Worksheet'!$I$1:$X$65536,15,FALSE),"")</f>
        <v/>
      </c>
      <c r="M131" s="238" t="str">
        <f>IF(ISNUMBER(MATCH($D131,'[1]Scheduling Worksheet'!$J$1:$J$65536,0)),VLOOKUP($D131,'[1]Scheduling Worksheet'!$J$1:$X$65536,14,FALSE),"")</f>
        <v/>
      </c>
      <c r="N131" s="239" t="str">
        <f>IF(ISNUMBER(MATCH($D131,'[1]Scheduling Worksheet'!$K$1:$K$65536,0)),VLOOKUP($D131,'[1]Scheduling Worksheet'!$K$1:$X$65536,13,FALSE),"")</f>
        <v/>
      </c>
      <c r="O131" s="240"/>
      <c r="P131" s="241"/>
      <c r="Q131" s="241"/>
      <c r="R131" s="242" t="e">
        <f t="shared" si="53"/>
        <v>#N/A</v>
      </c>
      <c r="S131" s="234" t="str">
        <f t="shared" si="54"/>
        <v/>
      </c>
      <c r="T131" s="243" t="str">
        <f t="shared" si="55"/>
        <v>Muras, Ella</v>
      </c>
      <c r="U131" s="237" t="str">
        <f>IF(ISNUMBER(MATCH($D131,'[1]Scheduling Worksheet'!L$1:L$65536,0)),VLOOKUP($D131,'[1]Scheduling Worksheet'!$L$1:$X$65536,13,FALSE),"")</f>
        <v>9:30-AS</v>
      </c>
      <c r="V131" s="237" t="str">
        <f>IF(ISNUMBER(MATCH($D131,'[1]Scheduling Worksheet'!$M$1:$M$65536,0)),VLOOKUP($D131,'[1]Scheduling Worksheet'!$M$1:$X$65536,12,FALSE),"")</f>
        <v/>
      </c>
      <c r="W131" s="238" t="str">
        <f>IF(ISNUMBER(MATCH($D131,'[1]Scheduling Worksheet'!$N$1:$N$65536,0)),VLOOKUP($D131,'[1]Scheduling Worksheet'!$N$1:$X$65536,11,FALSE),"")</f>
        <v/>
      </c>
      <c r="X131" s="237" t="str">
        <f>IF(ISNUMBER(MATCH($D131,'[1]Scheduling Worksheet'!$O$1:$O$65536,0)),VLOOKUP($D131,'[1]Scheduling Worksheet'!$O$1:$X$65536,10,FALSE),"")</f>
        <v>9:30-AS</v>
      </c>
      <c r="Y131" s="237" t="str">
        <f>IF(ISNUMBER(MATCH($D131,'[1]Scheduling Worksheet'!$P$1:$P$65536,0)),VLOOKUP($D131,'[1]Scheduling Worksheet'!$P$1:$X$65536,9,FALSE),"")</f>
        <v/>
      </c>
      <c r="Z131" s="238" t="str">
        <f>IF(ISNUMBER(MATCH($D131,'[1]Scheduling Worksheet'!$Q$1:$Q$65536,0)),VLOOKUP($D131,'[1]Scheduling Worksheet'!$Q$1:$X$65536,8,FALSE),"")</f>
        <v/>
      </c>
      <c r="AA131" s="237" t="str">
        <f>IF(ISNUMBER(MATCH($D131,'[1]Scheduling Worksheet'!$R$1:$R$65536,0)),VLOOKUP($D131,'[1]Scheduling Worksheet'!$R$1:$X$65536,7,FALSE),"")</f>
        <v>9:30-AS</v>
      </c>
      <c r="AB131" s="239" t="str">
        <f>IF(ISNUMBER(MATCH($D131,'[1]Scheduling Worksheet'!$S$1:$S$65536,0)),VLOOKUP($D131,'[1]Scheduling Worksheet'!$S$1:$X$65536,6,FALSE),"")</f>
        <v/>
      </c>
      <c r="AC131" s="239" t="str">
        <f>IF(ISNUMBER(MATCH($D131,'[1]Scheduling Worksheet'!$T$1:$T$65536,0)),VLOOKUP($D131,'[1]Scheduling Worksheet'!$T$1:$X$65536,5,FALSE),"")</f>
        <v/>
      </c>
      <c r="AD131" s="244"/>
      <c r="AE131" s="245">
        <f t="shared" si="56"/>
        <v>0</v>
      </c>
      <c r="AF131" s="245">
        <f t="shared" si="57"/>
        <v>0</v>
      </c>
      <c r="AG131" s="246">
        <f t="shared" si="58"/>
        <v>0</v>
      </c>
      <c r="AH131" s="247" t="e">
        <f>VLOOKUP($D131,[2]EM!$D$1:$O$65540,5,FALSE)</f>
        <v>#N/A</v>
      </c>
      <c r="AI131" s="247" t="str">
        <f>_xlfn.XLOOKUP(D131,[2]EM!$D:$D,[2]EM!$AK:$AK,"")</f>
        <v/>
      </c>
      <c r="AJ131" s="247" t="str">
        <f>_xlfn.XLOOKUP(D131,[2]EM!$D:$D,[2]EM!$AN:$AN,"")</f>
        <v/>
      </c>
      <c r="AK131" s="248" t="e">
        <f>VLOOKUP($D131,[2]EM!$D$1:$O$65540,12,FALSE)</f>
        <v>#N/A</v>
      </c>
      <c r="AL131" s="249" t="s">
        <v>218</v>
      </c>
      <c r="AM131" s="249" t="str">
        <f>_xlfn.XLOOKUP(D131,'[2]EIM check'!$A:$A,'[2]EIM check'!$C:$C,"no info")</f>
        <v>no info</v>
      </c>
      <c r="AN131" s="249"/>
      <c r="AO131" s="249"/>
      <c r="AP131" s="249"/>
      <c r="AQ131" s="249"/>
      <c r="AR131" s="249"/>
      <c r="AS131" s="249"/>
      <c r="AT131" s="249"/>
      <c r="AU131" s="249"/>
      <c r="AV131" s="249"/>
      <c r="AW131" s="249"/>
      <c r="AX131" s="249"/>
      <c r="AY131" s="249"/>
      <c r="AZ131" s="249"/>
      <c r="BA131" s="249"/>
      <c r="BB131" s="249"/>
      <c r="BC131" s="249"/>
      <c r="BD131" s="249"/>
      <c r="BE131" s="249"/>
      <c r="BF131" s="249"/>
      <c r="BG131" s="249"/>
      <c r="BH131" s="249"/>
      <c r="BI131" s="249"/>
      <c r="BJ131" s="249"/>
      <c r="BK131" s="249"/>
      <c r="BL131" s="249"/>
      <c r="BM131" s="249"/>
      <c r="BN131" s="249"/>
      <c r="BO131" s="249"/>
      <c r="BP131" s="249"/>
      <c r="BQ131" s="249"/>
      <c r="BR131" s="249"/>
      <c r="BS131" s="249"/>
      <c r="BT131" s="249"/>
      <c r="BU131" s="249"/>
      <c r="BV131" s="249"/>
      <c r="BW131" s="249"/>
      <c r="BX131" s="249"/>
      <c r="BY131" s="249"/>
      <c r="BZ131" s="249"/>
      <c r="CA131" s="249"/>
      <c r="CB131" s="249"/>
      <c r="CC131" s="249"/>
      <c r="CD131" s="249"/>
      <c r="CE131" s="249"/>
      <c r="CF131" s="249"/>
      <c r="CG131" s="249"/>
      <c r="CH131" s="249"/>
      <c r="CI131" s="249"/>
      <c r="CJ131" s="249"/>
      <c r="CK131" s="249"/>
      <c r="CL131" s="249"/>
      <c r="CM131" s="249"/>
      <c r="CN131" s="249"/>
      <c r="CO131" s="249"/>
      <c r="CP131" s="249"/>
      <c r="CQ131" s="249"/>
      <c r="CR131" s="249"/>
      <c r="CS131" s="249"/>
      <c r="CT131" s="249"/>
      <c r="CU131" s="249"/>
      <c r="CV131" s="249"/>
      <c r="CW131" s="249"/>
      <c r="CX131" s="249"/>
      <c r="CY131" s="249"/>
      <c r="CZ131" s="249"/>
      <c r="DA131" s="249"/>
      <c r="DB131" s="249"/>
      <c r="DC131" s="249"/>
      <c r="DD131" s="249"/>
      <c r="DE131" s="249"/>
      <c r="DF131" s="249"/>
      <c r="DG131" s="249"/>
      <c r="DH131" s="249"/>
      <c r="DI131" s="249"/>
      <c r="DJ131" s="249"/>
      <c r="DK131" s="249"/>
      <c r="DL131" s="249"/>
      <c r="DM131" s="249"/>
      <c r="DN131" s="249"/>
      <c r="DO131" s="249"/>
      <c r="DP131" s="249"/>
      <c r="DQ131" s="249"/>
      <c r="DR131" s="249"/>
      <c r="DS131" s="249"/>
      <c r="DT131" s="249"/>
      <c r="DV131" s="249"/>
    </row>
    <row r="132" spans="1:126" s="147" customFormat="1" ht="20.100000000000001" customHeight="1" x14ac:dyDescent="0.2">
      <c r="A132" s="132" t="str">
        <f>_xlfn.XLOOKUP(D132,[2]EM!$D:$D,[2]EM!$H:$H,"")</f>
        <v/>
      </c>
      <c r="B132" s="148"/>
      <c r="C132" s="149">
        <v>7</v>
      </c>
      <c r="D132" s="154"/>
      <c r="E132" s="151"/>
      <c r="F132" s="152"/>
      <c r="G132" s="152"/>
      <c r="H132" s="152"/>
      <c r="I132" s="152"/>
      <c r="J132" s="152"/>
      <c r="K132" s="152"/>
      <c r="L132" s="152"/>
      <c r="M132" s="152"/>
      <c r="N132" s="155"/>
      <c r="O132" s="138"/>
      <c r="P132" s="139"/>
      <c r="Q132" s="139"/>
      <c r="R132" s="148"/>
      <c r="S132" s="149"/>
      <c r="T132" s="154"/>
      <c r="U132" s="152"/>
      <c r="V132" s="152"/>
      <c r="W132" s="152"/>
      <c r="X132" s="152"/>
      <c r="Y132" s="152"/>
      <c r="Z132" s="152"/>
      <c r="AA132" s="152"/>
      <c r="AB132" s="155"/>
      <c r="AC132" s="155" t="str">
        <f>IF(ISNUMBER(MATCH($D132,'[1]Scheduling Worksheet'!$T$1:$T$65536,0)),VLOOKUP($D132,'[1]Scheduling Worksheet'!$T$1:$X$65536,5,FALSE),"")</f>
        <v/>
      </c>
      <c r="AD132" s="142"/>
      <c r="AE132" s="143"/>
      <c r="AF132" s="143"/>
      <c r="AG132" s="144"/>
      <c r="AH132" s="48"/>
      <c r="AI132" s="48"/>
      <c r="AJ132" s="48"/>
      <c r="AK132" s="145"/>
      <c r="AL132" s="162"/>
      <c r="AM132" s="146"/>
      <c r="AN132" s="146"/>
      <c r="AO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DU132" s="146"/>
    </row>
    <row r="133" spans="1:126" x14ac:dyDescent="0.2">
      <c r="A133" t="str">
        <f>_xlfn.XLOOKUP(D133,[2]EM!$D:$D,[2]EM!$H:$H,"")</f>
        <v/>
      </c>
      <c r="AC133" t="str">
        <f>IF(ISNUMBER(MATCH($D133,'[1]Scheduling Worksheet'!$T$1:$T$65536,0)),VLOOKUP($D133,'[1]Scheduling Worksheet'!$T$1:$X$65536,5,FALSE),"")</f>
        <v/>
      </c>
    </row>
    <row r="134" spans="1:126" x14ac:dyDescent="0.2">
      <c r="A134">
        <f>_xlfn.XLOOKUP(D134,[2]EM!$D:$D,[2]EM!$H:$H,"")</f>
        <v>0</v>
      </c>
      <c r="AC134" t="str">
        <f>IF(ISNUMBER(MATCH($D134,'[1]Scheduling Worksheet'!$T$1:$T$65536,0)),VLOOKUP($D134,'[1]Scheduling Worksheet'!$T$1:$X$65536,5,FALSE),"")</f>
        <v/>
      </c>
    </row>
    <row r="135" spans="1:126" s="115" customFormat="1" ht="20.25" customHeight="1" x14ac:dyDescent="0.2">
      <c r="A135" s="102">
        <f>_xlfn.XLOOKUP(D135,[2]EM!$D:$D,[2]EM!$H:$H,"")</f>
        <v>0</v>
      </c>
      <c r="B135" s="103" t="str">
        <f>VLOOKUP($D135,[2]EM!$D$1:$P$65540,13,FALSE)</f>
        <v>512-497-0009</v>
      </c>
      <c r="C135" s="104" t="str">
        <f>_xlfn.XLOOKUP(D135&amp;"*",[2]EM!$D:$D,[2]EM!$E:$E,"",2)</f>
        <v>1,</v>
      </c>
      <c r="D135" s="116" t="s">
        <v>114</v>
      </c>
      <c r="E135" s="106" t="str">
        <f>IF(ISNUMBER(MATCH($D135,'[1]Scheduling Worksheet'!$B$1:$B$65536,0)),VLOOKUP($D135,'[1]Scheduling Worksheet'!$B$1:$W$65536,22,FALSE),"")</f>
        <v>1:00-EM</v>
      </c>
      <c r="F135" s="107" t="str">
        <f>IF(ISNUMBER(MATCH($D135,'[1]Scheduling Worksheet'!$C$1:$C$65536,0)),VLOOKUP($D135,'[1]Scheduling Worksheet'!$C$1:$X$65536,21,FALSE),"")</f>
        <v/>
      </c>
      <c r="G135" s="107" t="str">
        <f>IF(ISNUMBER(MATCH($D135,'[1]Scheduling Worksheet'!$D$1:$D$65536,0)),VLOOKUP($D135,'[1]Scheduling Worksheet'!$D$1:$X$65536,20,FALSE),"")</f>
        <v/>
      </c>
      <c r="H135" s="107" t="str">
        <f>IF(ISNUMBER(MATCH($D135,'[1]Scheduling Worksheet'!$E$1:$E$65536,0)),VLOOKUP($D135,'[1]Scheduling Worksheet'!$E$1:$X$65536,19,FALSE),"")</f>
        <v/>
      </c>
      <c r="I135" s="107" t="str">
        <f>IF(ISNUMBER(MATCH($D135,'[1]Scheduling Worksheet'!$F$1:$F$65536,0)),VLOOKUP($D135,'[1]Scheduling Worksheet'!$F$1:$X$65536,19,FALSE),"")</f>
        <v/>
      </c>
      <c r="J135" s="107" t="str">
        <f>IF(ISNUMBER(MATCH($D135,'[1]Scheduling Worksheet'!$G$1:$G$65536,0)),VLOOKUP($D135,'[1]Scheduling Worksheet'!$G$1:$X$65536,17,FALSE),"")</f>
        <v/>
      </c>
      <c r="K135" s="107" t="str">
        <f>IF(ISNUMBER(MATCH($D135,'[1]Scheduling Worksheet'!$H$1:$H$65536,0)),VLOOKUP($D135,'[1]Scheduling Worksheet'!$H$1:$X$65536,16,FALSE),"")</f>
        <v/>
      </c>
      <c r="L135" s="107" t="str">
        <f>IF(ISNUMBER(MATCH($D135,'[1]Scheduling Worksheet'!$I$1:$I$65536,0)),VLOOKUP($D135,'[1]Scheduling Worksheet'!$I$1:$X$65536,15,FALSE),"")</f>
        <v/>
      </c>
      <c r="M135" s="107" t="str">
        <f>IF(ISNUMBER(MATCH($D135,'[1]Scheduling Worksheet'!$J$1:$K$65536,0)),VLOOKUP($D135,'[1]Scheduling Worksheet'!$J$1:$X$65536,14,FALSE),"")</f>
        <v/>
      </c>
      <c r="N135" s="108" t="str">
        <f>IF(ISNUMBER(MATCH($D135,'[1]Scheduling Worksheet'!$K$1:$K$65536,0)),VLOOKUP($D135,'[1]Scheduling Worksheet'!$K$1:$X$65536,13,FALSE),"")</f>
        <v/>
      </c>
      <c r="O135" s="109"/>
      <c r="P135" s="110"/>
      <c r="Q135" s="110"/>
      <c r="R135" s="103" t="str">
        <f t="shared" ref="R135:R143" si="62">B135</f>
        <v>512-497-0009</v>
      </c>
      <c r="S135" s="104" t="str">
        <f t="shared" ref="S135:S143" si="63">C135</f>
        <v>1,</v>
      </c>
      <c r="T135" s="105" t="str">
        <f t="shared" ref="T135:T143" si="64">D135</f>
        <v>Frausto, Rigoberto</v>
      </c>
      <c r="U135" s="107" t="str">
        <f>IF(ISNUMBER(MATCH($D135,'[1]Scheduling Worksheet'!L$1:L$65536,0)),VLOOKUP($D135,'[1]Scheduling Worksheet'!$L$1:$X$65536,13,FALSE),"")</f>
        <v/>
      </c>
      <c r="V135" s="107" t="str">
        <f>IF(ISNUMBER(MATCH($D135,'[1]Scheduling Worksheet'!$M$1:$M$65536,0)),VLOOKUP($D135,'[1]Scheduling Worksheet'!$M$1:$X$65536,12,FALSE),"")</f>
        <v/>
      </c>
      <c r="W135" s="107" t="str">
        <f>IF(ISNUMBER(MATCH($D135,'[1]Scheduling Worksheet'!$N$1:$N$65536,0)),VLOOKUP($D135,'[1]Scheduling Worksheet'!$N$1:$X$65536,11,FALSE),"")</f>
        <v/>
      </c>
      <c r="X135" s="107" t="str">
        <f>IF(ISNUMBER(MATCH($D135,'[1]Scheduling Worksheet'!$O$1:$O$65536,0)),VLOOKUP($D135,'[1]Scheduling Worksheet'!$O$1:$X$65536,10,FALSE),"")</f>
        <v/>
      </c>
      <c r="Y135" s="107" t="str">
        <f>IF(ISNUMBER(MATCH($D135,'[1]Scheduling Worksheet'!$P$1:$P$65536,0)),VLOOKUP($D135,'[1]Scheduling Worksheet'!$P$1:$X$65536,9,FALSE),"")</f>
        <v/>
      </c>
      <c r="Z135" s="107" t="str">
        <f>IF(ISNUMBER(MATCH($D135,'[1]Scheduling Worksheet'!$Q$1:$Q$65536,0)),VLOOKUP($D135,'[1]Scheduling Worksheet'!$Q$1:$X$65536,8,FALSE),"")</f>
        <v/>
      </c>
      <c r="AA135" s="107" t="str">
        <f>IF(ISNUMBER(MATCH($D135,'[1]Scheduling Worksheet'!$R$1:$R$65536,0)),VLOOKUP($D135,'[1]Scheduling Worksheet'!$R$1:$X$65536,7,FALSE),"")</f>
        <v/>
      </c>
      <c r="AB135" s="108" t="str">
        <f>IF(ISNUMBER(MATCH($D135,'[1]Scheduling Worksheet'!$S$1:$S$65536,0)),VLOOKUP($D135,'[1]Scheduling Worksheet'!$S$1:$X$65536,6,FALSE),"")</f>
        <v/>
      </c>
      <c r="AC135" s="108" t="str">
        <f>IF(ISNUMBER(MATCH($D135,'[1]Scheduling Worksheet'!$T$1:$T$65536,0)),VLOOKUP($D135,'[1]Scheduling Worksheet'!$T$1:$X$65536,5,FALSE),"")</f>
        <v/>
      </c>
      <c r="AD135" s="111"/>
      <c r="AE135" s="112">
        <f t="shared" ref="AE135:AE143" si="65">COUNTIF($E135:$AC135,"*-EM*")+COUNTIF($E135:$AC135,"*-CUP*")</f>
        <v>1</v>
      </c>
      <c r="AF135" s="112">
        <f t="shared" ref="AF135:AF143" si="66">COUNTIF($E135:$AC135,"*-EM*")+COUNTIF($E135:$AC135,"*-CUP*")+COUNTIF($E135:$AC135,"*-Lector*")</f>
        <v>1</v>
      </c>
      <c r="AG135" s="117">
        <f t="shared" ref="AG135:AG143" si="67">COUNTIF($E135:$AC135,"*-Lector")</f>
        <v>0</v>
      </c>
      <c r="AH135" s="113">
        <f>VLOOKUP($D135,[2]EM!$D$1:$O$65540,5,FALSE)</f>
        <v>0</v>
      </c>
      <c r="AI135" s="46" t="str">
        <f>_xlfn.XLOOKUP(D135,[2]EM!$D:$D,[2]EM!$AK:$AK,"")</f>
        <v>4 Schedule with wife Isidra Martinez</v>
      </c>
      <c r="AJ135" s="46">
        <f>_xlfn.XLOOKUP(D135,[2]EM!$D:$D,[2]EM!$AN:$AN,"")</f>
        <v>0</v>
      </c>
      <c r="AK135" s="49" t="str">
        <f>VLOOKUP($D135,[2]EM!$D$1:$O$65540,12,FALSE)</f>
        <v>rigobertofrausto@yahoo.com</v>
      </c>
      <c r="AL135" s="49" t="s">
        <v>188</v>
      </c>
      <c r="AM135" s="114" t="str">
        <f>_xlfn.XLOOKUP(D135,'[2]EIM check'!$A:$A,'[2]EIM check'!$C:$C,"no info")</f>
        <v>Expires 2024/09</v>
      </c>
      <c r="AN135" s="114" t="s">
        <v>276</v>
      </c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  <c r="BH135" s="114"/>
      <c r="BI135" s="114"/>
      <c r="BJ135" s="114"/>
      <c r="BK135" s="114"/>
      <c r="BL135" s="114"/>
      <c r="BM135" s="114"/>
      <c r="BN135" s="114"/>
      <c r="BO135" s="114"/>
      <c r="BP135" s="114"/>
      <c r="BQ135" s="114"/>
      <c r="BR135" s="114"/>
      <c r="BS135" s="114"/>
      <c r="BT135" s="114"/>
      <c r="BU135" s="114"/>
      <c r="BV135" s="114"/>
      <c r="BW135" s="114"/>
      <c r="BX135" s="114"/>
      <c r="BY135" s="114"/>
      <c r="BZ135" s="114"/>
      <c r="CA135" s="114"/>
      <c r="CB135" s="114"/>
      <c r="CC135" s="114"/>
      <c r="CD135" s="114"/>
      <c r="CE135" s="114"/>
      <c r="CF135" s="114"/>
      <c r="CG135" s="114"/>
      <c r="CH135" s="114"/>
      <c r="CI135" s="114"/>
      <c r="CJ135" s="114"/>
      <c r="CK135" s="114"/>
      <c r="CL135" s="114"/>
      <c r="CM135" s="114"/>
      <c r="CN135" s="114"/>
      <c r="CO135" s="114"/>
      <c r="CP135" s="114"/>
      <c r="CQ135" s="114"/>
      <c r="CR135" s="114"/>
      <c r="CS135" s="114"/>
      <c r="CT135" s="114"/>
      <c r="CU135" s="114"/>
      <c r="CV135" s="114"/>
      <c r="CW135" s="114"/>
      <c r="CX135" s="114"/>
      <c r="CY135" s="114"/>
      <c r="CZ135" s="114"/>
      <c r="DA135" s="114"/>
      <c r="DB135" s="114"/>
      <c r="DC135" s="114"/>
      <c r="DD135" s="114"/>
      <c r="DE135" s="114"/>
      <c r="DF135" s="114"/>
      <c r="DG135" s="114"/>
      <c r="DH135" s="114"/>
      <c r="DI135" s="114"/>
      <c r="DJ135" s="114"/>
      <c r="DK135" s="114"/>
      <c r="DL135" s="114"/>
      <c r="DM135" s="114"/>
      <c r="DN135" s="114"/>
      <c r="DO135" s="114"/>
      <c r="DP135" s="114"/>
      <c r="DQ135" s="114"/>
      <c r="DR135" s="114"/>
      <c r="DS135" s="114"/>
      <c r="DT135" s="114"/>
      <c r="DU135" s="114"/>
    </row>
    <row r="136" spans="1:126" s="115" customFormat="1" ht="20.25" customHeight="1" x14ac:dyDescent="0.2">
      <c r="A136" s="102">
        <f>_xlfn.XLOOKUP(D136,[2]EM!$D:$D,[2]EM!$H:$H,"")</f>
        <v>0</v>
      </c>
      <c r="B136" s="103" t="str">
        <f>VLOOKUP($D136,[2]EM!$D$1:$P$65540,13,FALSE)</f>
        <v>512-888-4380</v>
      </c>
      <c r="C136" s="104" t="str">
        <f>_xlfn.XLOOKUP(D136&amp;"*",[2]EM!$D:$D,[2]EM!$E:$E,"",2)</f>
        <v>1,</v>
      </c>
      <c r="D136" s="116" t="s">
        <v>116</v>
      </c>
      <c r="E136" s="106" t="str">
        <f>IF(ISNUMBER(MATCH($D136,'[1]Scheduling Worksheet'!$B$1:$B$65536,0)),VLOOKUP($D136,'[1]Scheduling Worksheet'!$B$1:$W$65536,22,FALSE),"")</f>
        <v>1:00-EM</v>
      </c>
      <c r="F136" s="107" t="str">
        <f>IF(ISNUMBER(MATCH($D136,'[1]Scheduling Worksheet'!$C$1:$C$65536,0)),VLOOKUP($D136,'[1]Scheduling Worksheet'!$C$1:$X$65536,21,FALSE),"")</f>
        <v/>
      </c>
      <c r="G136" s="107" t="str">
        <f>IF(ISNUMBER(MATCH($D136,'[1]Scheduling Worksheet'!$D$1:$D$65536,0)),VLOOKUP($D136,'[1]Scheduling Worksheet'!$D$1:$X$65536,20,FALSE),"")</f>
        <v/>
      </c>
      <c r="H136" s="107" t="str">
        <f>IF(ISNUMBER(MATCH($D136,'[1]Scheduling Worksheet'!$E$1:$E$65536,0)),VLOOKUP($D136,'[1]Scheduling Worksheet'!$E$1:$X$65536,19,FALSE),"")</f>
        <v/>
      </c>
      <c r="I136" s="107" t="str">
        <f>IF(ISNUMBER(MATCH($D136,'[1]Scheduling Worksheet'!$F$1:$F$65536,0)),VLOOKUP($D136,'[1]Scheduling Worksheet'!$F$1:$X$65536,19,FALSE),"")</f>
        <v/>
      </c>
      <c r="J136" s="107" t="str">
        <f>IF(ISNUMBER(MATCH($D136,'[1]Scheduling Worksheet'!$G$1:$G$65536,0)),VLOOKUP($D136,'[1]Scheduling Worksheet'!$G$1:$X$65536,17,FALSE),"")</f>
        <v/>
      </c>
      <c r="K136" s="107" t="str">
        <f>IF(ISNUMBER(MATCH($D136,'[1]Scheduling Worksheet'!$H$1:$H$65536,0)),VLOOKUP($D136,'[1]Scheduling Worksheet'!$H$1:$X$65536,16,FALSE),"")</f>
        <v/>
      </c>
      <c r="L136" s="107" t="str">
        <f>IF(ISNUMBER(MATCH($D136,'[1]Scheduling Worksheet'!$I$1:$I$65536,0)),VLOOKUP($D136,'[1]Scheduling Worksheet'!$I$1:$X$65536,15,FALSE),"")</f>
        <v/>
      </c>
      <c r="M136" s="107" t="str">
        <f>IF(ISNUMBER(MATCH($D136,'[1]Scheduling Worksheet'!$J$1:$K$65536,0)),VLOOKUP($D136,'[1]Scheduling Worksheet'!$J$1:$X$65536,14,FALSE),"")</f>
        <v/>
      </c>
      <c r="N136" s="108" t="str">
        <f>IF(ISNUMBER(MATCH($D136,'[1]Scheduling Worksheet'!$K$1:$K$65536,0)),VLOOKUP($D136,'[1]Scheduling Worksheet'!$K$1:$X$65536,13,FALSE),"")</f>
        <v/>
      </c>
      <c r="O136" s="109"/>
      <c r="P136" s="110"/>
      <c r="Q136" s="110"/>
      <c r="R136" s="103" t="str">
        <f t="shared" si="62"/>
        <v>512-888-4380</v>
      </c>
      <c r="S136" s="104" t="str">
        <f t="shared" si="63"/>
        <v>1,</v>
      </c>
      <c r="T136" s="105" t="str">
        <f t="shared" si="64"/>
        <v>Martinez, Isidra</v>
      </c>
      <c r="U136" s="107" t="str">
        <f>IF(ISNUMBER(MATCH($D136,'[1]Scheduling Worksheet'!L$1:L$65536,0)),VLOOKUP($D136,'[1]Scheduling Worksheet'!$L$1:$X$65536,13,FALSE),"")</f>
        <v/>
      </c>
      <c r="V136" s="107" t="str">
        <f>IF(ISNUMBER(MATCH($D136,'[1]Scheduling Worksheet'!$M$1:$M$65536,0)),VLOOKUP($D136,'[1]Scheduling Worksheet'!$M$1:$X$65536,12,FALSE),"")</f>
        <v/>
      </c>
      <c r="W136" s="107" t="str">
        <f>IF(ISNUMBER(MATCH($D136,'[1]Scheduling Worksheet'!$N$1:$N$65536,0)),VLOOKUP($D136,'[1]Scheduling Worksheet'!$N$1:$X$65536,11,FALSE),"")</f>
        <v/>
      </c>
      <c r="X136" s="107" t="str">
        <f>IF(ISNUMBER(MATCH($D136,'[1]Scheduling Worksheet'!$O$1:$O$65536,0)),VLOOKUP($D136,'[1]Scheduling Worksheet'!$O$1:$X$65536,10,FALSE),"")</f>
        <v/>
      </c>
      <c r="Y136" s="107" t="str">
        <f>IF(ISNUMBER(MATCH($D136,'[1]Scheduling Worksheet'!$P$1:$P$65536,0)),VLOOKUP($D136,'[1]Scheduling Worksheet'!$P$1:$X$65536,9,FALSE),"")</f>
        <v/>
      </c>
      <c r="Z136" s="107" t="str">
        <f>IF(ISNUMBER(MATCH($D136,'[1]Scheduling Worksheet'!$Q$1:$Q$65536,0)),VLOOKUP($D136,'[1]Scheduling Worksheet'!$Q$1:$X$65536,8,FALSE),"")</f>
        <v/>
      </c>
      <c r="AA136" s="107" t="str">
        <f>IF(ISNUMBER(MATCH($D136,'[1]Scheduling Worksheet'!$R$1:$R$65536,0)),VLOOKUP($D136,'[1]Scheduling Worksheet'!$R$1:$X$65536,7,FALSE),"")</f>
        <v/>
      </c>
      <c r="AB136" s="108" t="str">
        <f>IF(ISNUMBER(MATCH($D136,'[1]Scheduling Worksheet'!$S$1:$S$65536,0)),VLOOKUP($D136,'[1]Scheduling Worksheet'!$S$1:$X$65536,6,FALSE),"")</f>
        <v/>
      </c>
      <c r="AC136" s="108" t="str">
        <f>IF(ISNUMBER(MATCH($D136,'[1]Scheduling Worksheet'!$T$1:$T$65536,0)),VLOOKUP($D136,'[1]Scheduling Worksheet'!$T$1:$X$65536,5,FALSE),"")</f>
        <v/>
      </c>
      <c r="AD136" s="111"/>
      <c r="AE136" s="112">
        <f t="shared" si="65"/>
        <v>1</v>
      </c>
      <c r="AF136" s="112">
        <f t="shared" si="66"/>
        <v>1</v>
      </c>
      <c r="AG136" s="117">
        <f t="shared" si="67"/>
        <v>0</v>
      </c>
      <c r="AH136" s="113">
        <f>VLOOKUP($D136,[2]EM!$D$1:$O$65540,5,FALSE)</f>
        <v>0</v>
      </c>
      <c r="AI136" s="46" t="str">
        <f>_xlfn.XLOOKUP(D136,[2]EM!$D:$D,[2]EM!$AK:$AK,"")</f>
        <v>4 Schedule with hunsband Rigoberto Frausto</v>
      </c>
      <c r="AJ136" s="46">
        <f>_xlfn.XLOOKUP(D136,[2]EM!$D:$D,[2]EM!$AN:$AN,"")</f>
        <v>0</v>
      </c>
      <c r="AK136" s="49" t="str">
        <f>VLOOKUP($D136,[2]EM!$D$1:$O$65540,12,FALSE)</f>
        <v>isidramartinez0711@yahoo.com</v>
      </c>
      <c r="AL136" s="49" t="s">
        <v>189</v>
      </c>
      <c r="AM136" s="114" t="str">
        <f>_xlfn.XLOOKUP(D136,'[2]EIM check'!$A:$A,'[2]EIM check'!$C:$C,"no info")</f>
        <v>Expires 2024/09</v>
      </c>
      <c r="AN136" s="114" t="s">
        <v>276</v>
      </c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  <c r="BH136" s="114"/>
      <c r="BI136" s="114"/>
      <c r="BJ136" s="114"/>
      <c r="BK136" s="114"/>
      <c r="BL136" s="114"/>
      <c r="BM136" s="114"/>
      <c r="BN136" s="114"/>
      <c r="BO136" s="114"/>
      <c r="BP136" s="114"/>
      <c r="BQ136" s="114"/>
      <c r="BR136" s="114"/>
      <c r="BS136" s="114"/>
      <c r="BT136" s="114"/>
      <c r="BU136" s="114"/>
      <c r="BV136" s="114"/>
      <c r="BW136" s="114"/>
      <c r="BX136" s="114"/>
      <c r="BY136" s="114"/>
      <c r="BZ136" s="114"/>
      <c r="CA136" s="114"/>
      <c r="CB136" s="114"/>
      <c r="CC136" s="114"/>
      <c r="CD136" s="114"/>
      <c r="CE136" s="114"/>
      <c r="CF136" s="114"/>
      <c r="CG136" s="114"/>
      <c r="CH136" s="114"/>
      <c r="CI136" s="114"/>
      <c r="CJ136" s="114"/>
      <c r="CK136" s="114"/>
      <c r="CL136" s="114"/>
      <c r="CM136" s="114"/>
      <c r="CN136" s="114"/>
      <c r="CO136" s="114"/>
      <c r="CP136" s="114"/>
      <c r="CQ136" s="114"/>
      <c r="CR136" s="114"/>
      <c r="CS136" s="114"/>
      <c r="CT136" s="114"/>
      <c r="CU136" s="114"/>
      <c r="CV136" s="114"/>
      <c r="CW136" s="114"/>
      <c r="CX136" s="114"/>
      <c r="CY136" s="114"/>
      <c r="CZ136" s="114"/>
      <c r="DA136" s="114"/>
      <c r="DB136" s="114"/>
      <c r="DC136" s="114"/>
      <c r="DD136" s="114"/>
      <c r="DE136" s="114"/>
      <c r="DF136" s="114"/>
      <c r="DG136" s="114"/>
      <c r="DH136" s="114"/>
      <c r="DI136" s="114"/>
      <c r="DJ136" s="114"/>
      <c r="DK136" s="114"/>
      <c r="DL136" s="114"/>
      <c r="DM136" s="114"/>
      <c r="DN136" s="114"/>
      <c r="DO136" s="114"/>
      <c r="DP136" s="114"/>
      <c r="DQ136" s="114"/>
      <c r="DR136" s="114"/>
      <c r="DS136" s="114"/>
      <c r="DT136" s="114"/>
      <c r="DU136" s="114"/>
    </row>
    <row r="137" spans="1:126" s="115" customFormat="1" ht="20.25" customHeight="1" x14ac:dyDescent="0.2">
      <c r="A137" s="102">
        <f>_xlfn.XLOOKUP(D137,[2]EM!$D:$D,[2]EM!$H:$H,"")</f>
        <v>0</v>
      </c>
      <c r="B137" s="103" t="str">
        <f>VLOOKUP($D137,[2]EM!$D$1:$P$65540,13,FALSE)</f>
        <v>512-300-9001</v>
      </c>
      <c r="C137" s="104" t="str">
        <f>_xlfn.XLOOKUP(D137&amp;"*",[2]EM!$D:$D,[2]EM!$E:$E,"",2)</f>
        <v>1,</v>
      </c>
      <c r="D137" s="105" t="s">
        <v>85</v>
      </c>
      <c r="E137" s="106" t="str">
        <f>IF(ISNUMBER(MATCH($D137,'[1]Scheduling Worksheet'!$B$1:$B$65536,0)),VLOOKUP($D137,'[1]Scheduling Worksheet'!$B$1:$W$65536,22,FALSE),"")</f>
        <v/>
      </c>
      <c r="F137" s="107" t="str">
        <f>IF(ISNUMBER(MATCH($D137,'[1]Scheduling Worksheet'!$C$1:$C$65536,0)),VLOOKUP($D137,'[1]Scheduling Worksheet'!$C$1:$X$65536,21,FALSE),"")</f>
        <v/>
      </c>
      <c r="G137" s="107" t="str">
        <f>IF(ISNUMBER(MATCH($D137,'[1]Scheduling Worksheet'!$D$1:$D$65536,0)),VLOOKUP($D137,'[1]Scheduling Worksheet'!$D$1:$X$65536,20,FALSE),"")</f>
        <v/>
      </c>
      <c r="H137" s="107" t="str">
        <f>IF(ISNUMBER(MATCH($D137,'[1]Scheduling Worksheet'!$E$1:$E$65536,0)),VLOOKUP($D137,'[1]Scheduling Worksheet'!$E$1:$X$65536,19,FALSE),"")</f>
        <v/>
      </c>
      <c r="I137" s="107" t="str">
        <f>IF(ISNUMBER(MATCH($D137,'[1]Scheduling Worksheet'!$F$1:$F$65536,0)),VLOOKUP($D137,'[1]Scheduling Worksheet'!$F$1:$X$65536,19,FALSE),"")</f>
        <v/>
      </c>
      <c r="J137" s="107" t="str">
        <f>IF(ISNUMBER(MATCH($D137,'[1]Scheduling Worksheet'!$G$1:$G$65536,0)),VLOOKUP($D137,'[1]Scheduling Worksheet'!$G$1:$X$65536,17,FALSE),"")</f>
        <v/>
      </c>
      <c r="K137" s="107" t="str">
        <f>IF(ISNUMBER(MATCH($D137,'[1]Scheduling Worksheet'!$H$1:$H$65536,0)),VLOOKUP($D137,'[1]Scheduling Worksheet'!$H$1:$X$65536,16,FALSE),"")</f>
        <v/>
      </c>
      <c r="L137" s="107" t="str">
        <f>IF(ISNUMBER(MATCH($D137,'[1]Scheduling Worksheet'!$I$1:$I$65536,0)),VLOOKUP($D137,'[1]Scheduling Worksheet'!$I$1:$X$65536,15,FALSE),"")</f>
        <v/>
      </c>
      <c r="M137" s="107" t="str">
        <f>IF(ISNUMBER(MATCH($D137,'[1]Scheduling Worksheet'!$J$1:$K$65536,0)),VLOOKUP($D137,'[1]Scheduling Worksheet'!$J$1:$X$65536,14,FALSE),"")</f>
        <v/>
      </c>
      <c r="N137" s="108" t="str">
        <f>IF(ISNUMBER(MATCH($D137,'[1]Scheduling Worksheet'!$K$1:$K$65536,0)),VLOOKUP($D137,'[1]Scheduling Worksheet'!$K$1:$X$65536,13,FALSE),"")</f>
        <v/>
      </c>
      <c r="O137" s="109"/>
      <c r="P137" s="110"/>
      <c r="Q137" s="110"/>
      <c r="R137" s="103" t="str">
        <f t="shared" si="62"/>
        <v>512-300-9001</v>
      </c>
      <c r="S137" s="104" t="str">
        <f t="shared" si="63"/>
        <v>1,</v>
      </c>
      <c r="T137" s="105" t="str">
        <f t="shared" si="64"/>
        <v>Alpuche, Carlos</v>
      </c>
      <c r="U137" s="107" t="str">
        <f>IF(ISNUMBER(MATCH($D137,'[1]Scheduling Worksheet'!L$1:L$65536,0)),VLOOKUP($D137,'[1]Scheduling Worksheet'!$L$1:$X$65536,13,FALSE),"")</f>
        <v/>
      </c>
      <c r="V137" s="107" t="str">
        <f>IF(ISNUMBER(MATCH($D137,'[1]Scheduling Worksheet'!$M$1:$M$65536,0)),VLOOKUP($D137,'[1]Scheduling Worksheet'!$M$1:$X$65536,12,FALSE),"")</f>
        <v/>
      </c>
      <c r="W137" s="107" t="str">
        <f>IF(ISNUMBER(MATCH($D137,'[1]Scheduling Worksheet'!$N$1:$N$65536,0)),VLOOKUP($D137,'[1]Scheduling Worksheet'!$N$1:$X$65536,11,FALSE),"")</f>
        <v/>
      </c>
      <c r="X137" s="107" t="str">
        <f>IF(ISNUMBER(MATCH($D137,'[1]Scheduling Worksheet'!$O$1:$O$65536,0)),VLOOKUP($D137,'[1]Scheduling Worksheet'!$O$1:$X$65536,10,FALSE),"")</f>
        <v/>
      </c>
      <c r="Y137" s="107" t="str">
        <f>IF(ISNUMBER(MATCH($D137,'[1]Scheduling Worksheet'!$P$1:$P$65536,0)),VLOOKUP($D137,'[1]Scheduling Worksheet'!$P$1:$X$65536,9,FALSE),"")</f>
        <v/>
      </c>
      <c r="Z137" s="107" t="str">
        <f>IF(ISNUMBER(MATCH($D137,'[1]Scheduling Worksheet'!$Q$1:$Q$65536,0)),VLOOKUP($D137,'[1]Scheduling Worksheet'!$Q$1:$X$65536,8,FALSE),"")</f>
        <v/>
      </c>
      <c r="AA137" s="107" t="str">
        <f>IF(ISNUMBER(MATCH($D137,'[1]Scheduling Worksheet'!$R$1:$R$65536,0)),VLOOKUP($D137,'[1]Scheduling Worksheet'!$R$1:$X$65536,7,FALSE),"")</f>
        <v/>
      </c>
      <c r="AB137" s="108" t="str">
        <f>IF(ISNUMBER(MATCH($D137,'[1]Scheduling Worksheet'!$S$1:$S$65536,0)),VLOOKUP($D137,'[1]Scheduling Worksheet'!$S$1:$X$65536,6,FALSE),"")</f>
        <v/>
      </c>
      <c r="AC137" s="108" t="str">
        <f>IF(ISNUMBER(MATCH($D137,'[1]Scheduling Worksheet'!$T$1:$T$65536,0)),VLOOKUP($D137,'[1]Scheduling Worksheet'!$T$1:$X$65536,5,FALSE),"")</f>
        <v/>
      </c>
      <c r="AD137" s="111"/>
      <c r="AE137" s="112">
        <f t="shared" si="65"/>
        <v>0</v>
      </c>
      <c r="AF137" s="112">
        <f t="shared" si="66"/>
        <v>0</v>
      </c>
      <c r="AG137" s="113">
        <f t="shared" si="67"/>
        <v>0</v>
      </c>
      <c r="AH137" s="46">
        <f>VLOOKUP($D137,[2]EM!$D$1:$O$65540,5,FALSE)</f>
        <v>0</v>
      </c>
      <c r="AI137" s="46" t="str">
        <f>_xlfn.XLOOKUP(D137,[2]EM!$D:$D,[2]EM!$AK:$AK,"")</f>
        <v>1 Schedule with wife Rina Caceres and daughter Emily Alpuche</v>
      </c>
      <c r="AJ137" s="46">
        <f>_xlfn.XLOOKUP(D137,[2]EM!$D:$D,[2]EM!$AN:$AN,"")</f>
        <v>0</v>
      </c>
      <c r="AK137" s="49" t="str">
        <f>VLOOKUP($D137,[2]EM!$D$1:$O$65540,12,FALSE)</f>
        <v>alpcar@yahoo.com</v>
      </c>
      <c r="AL137" s="120" t="s">
        <v>190</v>
      </c>
      <c r="AM137" s="114" t="str">
        <f>_xlfn.XLOOKUP(D137,'[2]EIM check'!$A:$A,'[2]EIM check'!$C:$C,"no info")</f>
        <v>Expires 2025/06</v>
      </c>
      <c r="AN137" s="114" t="s">
        <v>276</v>
      </c>
      <c r="AO137" s="114"/>
      <c r="AP137" s="115" t="str">
        <f>IF($AH137="LEC",$C137,"EM")</f>
        <v>EM</v>
      </c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  <c r="BH137" s="114"/>
      <c r="BI137" s="114"/>
      <c r="BJ137" s="114"/>
      <c r="BK137" s="114"/>
      <c r="BL137" s="114"/>
      <c r="BM137" s="114"/>
      <c r="BN137" s="114"/>
      <c r="BO137" s="114"/>
      <c r="BP137" s="114"/>
      <c r="BQ137" s="114"/>
      <c r="BR137" s="114"/>
      <c r="BS137" s="114"/>
      <c r="BT137" s="114"/>
      <c r="BU137" s="114"/>
      <c r="BV137" s="114"/>
      <c r="BW137" s="114"/>
      <c r="BX137" s="114"/>
      <c r="BY137" s="114"/>
      <c r="BZ137" s="114"/>
      <c r="CA137" s="114"/>
      <c r="CB137" s="114"/>
      <c r="CC137" s="114"/>
      <c r="CD137" s="114"/>
    </row>
    <row r="138" spans="1:126" s="121" customFormat="1" ht="20.25" customHeight="1" x14ac:dyDescent="0.2">
      <c r="A138" s="102">
        <f>_xlfn.XLOOKUP(D138,[2]EM!$D:$D,[2]EM!$H:$H,"")</f>
        <v>0</v>
      </c>
      <c r="B138" s="103" t="str">
        <f>VLOOKUP($D138,[2]EM!$D$1:$P$65540,13,FALSE)</f>
        <v>512-825-7261 512-970-2132</v>
      </c>
      <c r="C138" s="104" t="str">
        <f>_xlfn.XLOOKUP(D138&amp;"*",[2]EM!$D:$D,[2]EM!$E:$E,"",2)</f>
        <v>1,</v>
      </c>
      <c r="D138" s="105" t="s">
        <v>34</v>
      </c>
      <c r="E138" s="106" t="str">
        <f>IF(ISNUMBER(MATCH($D138,'[1]Scheduling Worksheet'!$B$1:$B$65536,0)),VLOOKUP($D138,'[1]Scheduling Worksheet'!$B$1:$W$65536,22,FALSE),"")</f>
        <v/>
      </c>
      <c r="F138" s="107" t="str">
        <f>IF(ISNUMBER(MATCH($D138,'[1]Scheduling Worksheet'!$C$1:$C$65536,0)),VLOOKUP($D138,'[1]Scheduling Worksheet'!$C$1:$X$65536,21,FALSE),"")</f>
        <v/>
      </c>
      <c r="G138" s="107" t="str">
        <f>IF(ISNUMBER(MATCH($D138,'[1]Scheduling Worksheet'!$D$1:$D$65536,0)),VLOOKUP($D138,'[1]Scheduling Worksheet'!$D$1:$X$65536,20,FALSE),"")</f>
        <v/>
      </c>
      <c r="H138" s="107" t="str">
        <f>IF(ISNUMBER(MATCH($D138,'[1]Scheduling Worksheet'!$E$1:$E$65536,0)),VLOOKUP($D138,'[1]Scheduling Worksheet'!$E$1:$X$65536,19,FALSE),"")</f>
        <v/>
      </c>
      <c r="I138" s="107" t="str">
        <f>IF(ISNUMBER(MATCH($D138,'[1]Scheduling Worksheet'!$F$1:$F$65536,0)),VLOOKUP($D138,'[1]Scheduling Worksheet'!$F$1:$X$65536,19,FALSE),"")</f>
        <v/>
      </c>
      <c r="J138" s="107" t="str">
        <f>IF(ISNUMBER(MATCH($D138,'[1]Scheduling Worksheet'!$G$1:$G$65536,0)),VLOOKUP($D138,'[1]Scheduling Worksheet'!$G$1:$X$65536,17,FALSE),"")</f>
        <v/>
      </c>
      <c r="K138" s="107" t="str">
        <f>IF(ISNUMBER(MATCH($D138,'[1]Scheduling Worksheet'!$H$1:$H$65536,0)),VLOOKUP($D138,'[1]Scheduling Worksheet'!$H$1:$X$65536,16,FALSE),"")</f>
        <v/>
      </c>
      <c r="L138" s="107" t="str">
        <f>IF(ISNUMBER(MATCH($D138,'[1]Scheduling Worksheet'!$I$1:$I$65536,0)),VLOOKUP($D138,'[1]Scheduling Worksheet'!$I$1:$X$65536,15,FALSE),"")</f>
        <v/>
      </c>
      <c r="M138" s="107" t="str">
        <f>IF(ISNUMBER(MATCH($D138,'[1]Scheduling Worksheet'!$J$1:$K$65536,0)),VLOOKUP($D138,'[1]Scheduling Worksheet'!$J$1:$X$65536,14,FALSE),"")</f>
        <v/>
      </c>
      <c r="N138" s="108" t="str">
        <f>IF(ISNUMBER(MATCH($D138,'[1]Scheduling Worksheet'!$K$1:$K$65536,0)),VLOOKUP($D138,'[1]Scheduling Worksheet'!$K$1:$X$65536,13,FALSE),"")</f>
        <v/>
      </c>
      <c r="O138" s="109"/>
      <c r="P138" s="110"/>
      <c r="Q138" s="110"/>
      <c r="R138" s="103" t="str">
        <f t="shared" si="62"/>
        <v>512-825-7261 512-970-2132</v>
      </c>
      <c r="S138" s="104" t="str">
        <f t="shared" si="63"/>
        <v>1,</v>
      </c>
      <c r="T138" s="105" t="str">
        <f t="shared" si="64"/>
        <v>Esparza, Felipe</v>
      </c>
      <c r="U138" s="107" t="str">
        <f>IF(ISNUMBER(MATCH($D138,'[1]Scheduling Worksheet'!L$1:L$65536,0)),VLOOKUP($D138,'[1]Scheduling Worksheet'!$L$1:$X$65536,13,FALSE),"")</f>
        <v/>
      </c>
      <c r="V138" s="107" t="str">
        <f>IF(ISNUMBER(MATCH($D138,'[1]Scheduling Worksheet'!$M$1:$M$65536,0)),VLOOKUP($D138,'[1]Scheduling Worksheet'!$M$1:$X$65536,12,FALSE),"")</f>
        <v/>
      </c>
      <c r="W138" s="107" t="str">
        <f>IF(ISNUMBER(MATCH($D138,'[1]Scheduling Worksheet'!$N$1:$N$65536,0)),VLOOKUP($D138,'[1]Scheduling Worksheet'!$N$1:$X$65536,11,FALSE),"")</f>
        <v/>
      </c>
      <c r="X138" s="107" t="str">
        <f>IF(ISNUMBER(MATCH($D138,'[1]Scheduling Worksheet'!$O$1:$O$65536,0)),VLOOKUP($D138,'[1]Scheduling Worksheet'!$O$1:$X$65536,10,FALSE),"")</f>
        <v/>
      </c>
      <c r="Y138" s="107" t="str">
        <f>IF(ISNUMBER(MATCH($D138,'[1]Scheduling Worksheet'!$P$1:$P$65536,0)),VLOOKUP($D138,'[1]Scheduling Worksheet'!$P$1:$X$65536,9,FALSE),"")</f>
        <v/>
      </c>
      <c r="Z138" s="107" t="str">
        <f>IF(ISNUMBER(MATCH($D138,'[1]Scheduling Worksheet'!$Q$1:$Q$65536,0)),VLOOKUP($D138,'[1]Scheduling Worksheet'!$Q$1:$X$65536,8,FALSE),"")</f>
        <v/>
      </c>
      <c r="AA138" s="107" t="str">
        <f>IF(ISNUMBER(MATCH($D138,'[1]Scheduling Worksheet'!$R$1:$R$65536,0)),VLOOKUP($D138,'[1]Scheduling Worksheet'!$R$1:$X$65536,7,FALSE),"")</f>
        <v/>
      </c>
      <c r="AB138" s="108" t="str">
        <f>IF(ISNUMBER(MATCH($D138,'[1]Scheduling Worksheet'!$S$1:$S$65536,0)),VLOOKUP($D138,'[1]Scheduling Worksheet'!$S$1:$X$65536,6,FALSE),"")</f>
        <v/>
      </c>
      <c r="AC138" s="108" t="str">
        <f>IF(ISNUMBER(MATCH($D138,'[1]Scheduling Worksheet'!$T$1:$T$65536,0)),VLOOKUP($D138,'[1]Scheduling Worksheet'!$T$1:$X$65536,5,FALSE),"")</f>
        <v/>
      </c>
      <c r="AD138" s="111"/>
      <c r="AE138" s="112">
        <f t="shared" si="65"/>
        <v>0</v>
      </c>
      <c r="AF138" s="112">
        <f t="shared" si="66"/>
        <v>0</v>
      </c>
      <c r="AG138" s="113">
        <f t="shared" si="67"/>
        <v>0</v>
      </c>
      <c r="AH138" s="46">
        <f>VLOOKUP($D138,[2]EM!$D$1:$O$65540,5,FALSE)</f>
        <v>0</v>
      </c>
      <c r="AI138" s="46" t="str">
        <f>_xlfn.XLOOKUP(D138,[2]EM!$D:$D,[2]EM!$AK:$AK,"")</f>
        <v>3 with wife Laura Esparza together</v>
      </c>
      <c r="AJ138" s="46">
        <f>_xlfn.XLOOKUP(D138,[2]EM!$D:$D,[2]EM!$AN:$AN,"")</f>
        <v>0</v>
      </c>
      <c r="AK138" s="49" t="str">
        <f>VLOOKUP($D138,[2]EM!$D$1:$O$65540,12,FALSE)</f>
        <v>lesparza27@yahoo.com</v>
      </c>
      <c r="AL138" s="120" t="s">
        <v>49</v>
      </c>
      <c r="AM138" s="114" t="str">
        <f>_xlfn.XLOOKUP(D138,'[2]EIM check'!$A:$A,'[2]EIM check'!$C:$C,"no info")</f>
        <v>Expires 2025/06</v>
      </c>
      <c r="AN138" s="114" t="s">
        <v>276</v>
      </c>
      <c r="AO138" s="114"/>
      <c r="AP138" s="115" t="str">
        <f>IF($AH138="LEC",$C138,"EM")</f>
        <v>EM</v>
      </c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  <c r="BH138" s="114"/>
      <c r="BI138" s="114"/>
      <c r="BJ138" s="114"/>
      <c r="BK138" s="114"/>
      <c r="BL138" s="114"/>
      <c r="BM138" s="114"/>
      <c r="BN138" s="114"/>
      <c r="BO138" s="114"/>
      <c r="BP138" s="114"/>
      <c r="BQ138" s="114"/>
      <c r="BR138" s="114"/>
      <c r="BS138" s="114"/>
      <c r="BT138" s="114"/>
      <c r="BU138" s="114"/>
      <c r="BV138" s="114"/>
      <c r="BW138" s="114"/>
      <c r="BX138" s="114"/>
      <c r="CE138" s="122"/>
      <c r="CF138" s="122"/>
      <c r="CG138" s="122"/>
      <c r="CH138" s="122"/>
      <c r="CI138" s="122"/>
      <c r="CJ138" s="122"/>
      <c r="CK138" s="122"/>
      <c r="CL138" s="122"/>
      <c r="CM138" s="122"/>
      <c r="CN138" s="122"/>
      <c r="CO138" s="122"/>
      <c r="CP138" s="122"/>
      <c r="CQ138" s="122"/>
      <c r="CR138" s="122"/>
      <c r="CS138" s="122"/>
      <c r="CT138" s="122"/>
      <c r="CU138" s="122"/>
      <c r="CV138" s="122"/>
      <c r="CW138" s="122"/>
      <c r="CX138" s="122"/>
      <c r="CY138" s="122"/>
      <c r="CZ138" s="122"/>
      <c r="DA138" s="122"/>
      <c r="DB138" s="122"/>
      <c r="DC138" s="122"/>
      <c r="DD138" s="122"/>
      <c r="DE138" s="122"/>
      <c r="DF138" s="122"/>
      <c r="DG138" s="122"/>
      <c r="DH138" s="122"/>
      <c r="DI138" s="122"/>
      <c r="DJ138" s="122"/>
      <c r="DK138" s="122"/>
      <c r="DL138" s="122"/>
      <c r="DM138" s="122"/>
      <c r="DN138" s="122"/>
      <c r="DO138" s="122"/>
      <c r="DP138" s="122"/>
      <c r="DQ138" s="122"/>
      <c r="DR138" s="122"/>
      <c r="DS138" s="122"/>
      <c r="DT138" s="122"/>
      <c r="DU138" s="122"/>
    </row>
    <row r="139" spans="1:126" s="114" customFormat="1" ht="20.25" customHeight="1" x14ac:dyDescent="0.2">
      <c r="A139" s="102">
        <f>_xlfn.XLOOKUP(D139,[2]EM!$D:$D,[2]EM!$H:$H,"")</f>
        <v>0</v>
      </c>
      <c r="B139" s="103" t="str">
        <f>VLOOKUP($D139,[2]EM!$D$1:$P$65540,13,FALSE)</f>
        <v>512-825-7261 512-970-2132</v>
      </c>
      <c r="C139" s="104" t="str">
        <f>_xlfn.XLOOKUP(D139&amp;"*",[2]EM!$D:$D,[2]EM!$E:$E,"",2)</f>
        <v>1,</v>
      </c>
      <c r="D139" s="116" t="s">
        <v>35</v>
      </c>
      <c r="E139" s="106" t="str">
        <f>IF(ISNUMBER(MATCH($D139,'[1]Scheduling Worksheet'!$B$1:$B$65536,0)),VLOOKUP($D139,'[1]Scheduling Worksheet'!$B$1:$W$65536,22,FALSE),"")</f>
        <v/>
      </c>
      <c r="F139" s="107" t="str">
        <f>IF(ISNUMBER(MATCH($D139,'[1]Scheduling Worksheet'!$C$1:$C$65536,0)),VLOOKUP($D139,'[1]Scheduling Worksheet'!$C$1:$X$65536,21,FALSE),"")</f>
        <v/>
      </c>
      <c r="G139" s="107" t="str">
        <f>IF(ISNUMBER(MATCH($D139,'[1]Scheduling Worksheet'!$D$1:$D$65536,0)),VLOOKUP($D139,'[1]Scheduling Worksheet'!$D$1:$X$65536,20,FALSE),"")</f>
        <v/>
      </c>
      <c r="H139" s="107" t="str">
        <f>IF(ISNUMBER(MATCH($D139,'[1]Scheduling Worksheet'!$E$1:$E$65536,0)),VLOOKUP($D139,'[1]Scheduling Worksheet'!$E$1:$X$65536,19,FALSE),"")</f>
        <v/>
      </c>
      <c r="I139" s="107" t="str">
        <f>IF(ISNUMBER(MATCH($D139,'[1]Scheduling Worksheet'!$F$1:$F$65536,0)),VLOOKUP($D139,'[1]Scheduling Worksheet'!$F$1:$X$65536,19,FALSE),"")</f>
        <v/>
      </c>
      <c r="J139" s="107" t="str">
        <f>IF(ISNUMBER(MATCH($D139,'[1]Scheduling Worksheet'!$G$1:$G$65536,0)),VLOOKUP($D139,'[1]Scheduling Worksheet'!$G$1:$X$65536,17,FALSE),"")</f>
        <v/>
      </c>
      <c r="K139" s="107" t="str">
        <f>IF(ISNUMBER(MATCH($D139,'[1]Scheduling Worksheet'!$H$1:$H$65536,0)),VLOOKUP($D139,'[1]Scheduling Worksheet'!$H$1:$X$65536,16,FALSE),"")</f>
        <v/>
      </c>
      <c r="L139" s="107" t="str">
        <f>IF(ISNUMBER(MATCH($D139,'[1]Scheduling Worksheet'!$I$1:$I$65536,0)),VLOOKUP($D139,'[1]Scheduling Worksheet'!$I$1:$X$65536,15,FALSE),"")</f>
        <v/>
      </c>
      <c r="M139" s="107" t="str">
        <f>IF(ISNUMBER(MATCH($D139,'[1]Scheduling Worksheet'!$J$1:$K$65536,0)),VLOOKUP($D139,'[1]Scheduling Worksheet'!$J$1:$X$65536,14,FALSE),"")</f>
        <v/>
      </c>
      <c r="N139" s="108" t="str">
        <f>IF(ISNUMBER(MATCH($D139,'[1]Scheduling Worksheet'!$K$1:$K$65536,0)),VLOOKUP($D139,'[1]Scheduling Worksheet'!$K$1:$X$65536,13,FALSE),"")</f>
        <v/>
      </c>
      <c r="O139" s="109"/>
      <c r="P139" s="110"/>
      <c r="Q139" s="110"/>
      <c r="R139" s="103" t="str">
        <f t="shared" si="62"/>
        <v>512-825-7261 512-970-2132</v>
      </c>
      <c r="S139" s="104" t="str">
        <f t="shared" si="63"/>
        <v>1,</v>
      </c>
      <c r="T139" s="105" t="str">
        <f t="shared" si="64"/>
        <v>Esparza, Laura</v>
      </c>
      <c r="U139" s="107" t="str">
        <f>IF(ISNUMBER(MATCH($D139,'[1]Scheduling Worksheet'!L$1:L$65536,0)),VLOOKUP($D139,'[1]Scheduling Worksheet'!$L$1:$X$65536,13,FALSE),"")</f>
        <v/>
      </c>
      <c r="V139" s="107" t="str">
        <f>IF(ISNUMBER(MATCH($D139,'[1]Scheduling Worksheet'!$M$1:$M$65536,0)),VLOOKUP($D139,'[1]Scheduling Worksheet'!$M$1:$X$65536,12,FALSE),"")</f>
        <v/>
      </c>
      <c r="W139" s="107" t="str">
        <f>IF(ISNUMBER(MATCH($D139,'[1]Scheduling Worksheet'!$N$1:$N$65536,0)),VLOOKUP($D139,'[1]Scheduling Worksheet'!$N$1:$X$65536,11,FALSE),"")</f>
        <v/>
      </c>
      <c r="X139" s="107" t="str">
        <f>IF(ISNUMBER(MATCH($D139,'[1]Scheduling Worksheet'!$O$1:$O$65536,0)),VLOOKUP($D139,'[1]Scheduling Worksheet'!$O$1:$X$65536,10,FALSE),"")</f>
        <v/>
      </c>
      <c r="Y139" s="107" t="str">
        <f>IF(ISNUMBER(MATCH($D139,'[1]Scheduling Worksheet'!$P$1:$P$65536,0)),VLOOKUP($D139,'[1]Scheduling Worksheet'!$P$1:$X$65536,9,FALSE),"")</f>
        <v/>
      </c>
      <c r="Z139" s="107" t="str">
        <f>IF(ISNUMBER(MATCH($D139,'[1]Scheduling Worksheet'!$Q$1:$Q$65536,0)),VLOOKUP($D139,'[1]Scheduling Worksheet'!$Q$1:$X$65536,8,FALSE),"")</f>
        <v/>
      </c>
      <c r="AA139" s="107" t="str">
        <f>IF(ISNUMBER(MATCH($D139,'[1]Scheduling Worksheet'!$R$1:$R$65536,0)),VLOOKUP($D139,'[1]Scheduling Worksheet'!$R$1:$X$65536,7,FALSE),"")</f>
        <v/>
      </c>
      <c r="AB139" s="108" t="str">
        <f>IF(ISNUMBER(MATCH($D139,'[1]Scheduling Worksheet'!$S$1:$S$65536,0)),VLOOKUP($D139,'[1]Scheduling Worksheet'!$S$1:$X$65536,6,FALSE),"")</f>
        <v/>
      </c>
      <c r="AC139" s="108" t="str">
        <f>IF(ISNUMBER(MATCH($D139,'[1]Scheduling Worksheet'!$T$1:$T$65536,0)),VLOOKUP($D139,'[1]Scheduling Worksheet'!$T$1:$X$65536,5,FALSE),"")</f>
        <v/>
      </c>
      <c r="AD139" s="111"/>
      <c r="AE139" s="112">
        <f t="shared" si="65"/>
        <v>0</v>
      </c>
      <c r="AF139" s="112">
        <f t="shared" si="66"/>
        <v>0</v>
      </c>
      <c r="AG139" s="113">
        <f t="shared" si="67"/>
        <v>0</v>
      </c>
      <c r="AH139" s="46">
        <f>VLOOKUP($D139,[2]EM!$D$1:$O$65540,5,FALSE)</f>
        <v>0</v>
      </c>
      <c r="AI139" s="46" t="str">
        <f>_xlfn.XLOOKUP(D139,[2]EM!$D:$D,[2]EM!$AK:$AK,"")</f>
        <v>3 with husband Felipe Esparza together</v>
      </c>
      <c r="AJ139" s="46">
        <f>_xlfn.XLOOKUP(D139,[2]EM!$D:$D,[2]EM!$AN:$AN,"")</f>
        <v>0</v>
      </c>
      <c r="AK139" s="49" t="str">
        <f>VLOOKUP($D139,[2]EM!$D$1:$O$65540,12,FALSE)</f>
        <v>lesparza27@yahoo.com</v>
      </c>
      <c r="AL139" s="115" t="s">
        <v>49</v>
      </c>
      <c r="AM139" s="114" t="str">
        <f>_xlfn.XLOOKUP(D139,'[2]EIM check'!$A:$A,'[2]EIM check'!$C:$C,"no info")</f>
        <v>Expires 2025/06</v>
      </c>
      <c r="AN139" s="114" t="s">
        <v>276</v>
      </c>
      <c r="AO139" s="115"/>
      <c r="AP139" s="115" t="str">
        <f>IF($AH139="LEC",$C139,"EM")</f>
        <v>EM</v>
      </c>
      <c r="AQ139" s="115"/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/>
      <c r="BF139" s="115"/>
      <c r="BG139" s="115"/>
      <c r="BH139" s="115"/>
      <c r="BI139" s="115"/>
      <c r="BJ139" s="115"/>
      <c r="BK139" s="115"/>
      <c r="BL139" s="115"/>
      <c r="BM139" s="115"/>
      <c r="BN139" s="115"/>
      <c r="BO139" s="115"/>
      <c r="BP139" s="115"/>
      <c r="BQ139" s="115"/>
      <c r="BR139" s="115"/>
      <c r="BS139" s="115"/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</row>
    <row r="140" spans="1:126" s="118" customFormat="1" ht="20.100000000000001" customHeight="1" x14ac:dyDescent="0.2">
      <c r="A140" s="102">
        <f>_xlfn.XLOOKUP(D140,[2]EM!$D:$D,[2]EM!$H:$H,"")</f>
        <v>0</v>
      </c>
      <c r="B140" s="123" t="str">
        <f>VLOOKUP($D140,[2]EM!$D$1:$P$65540,13,FALSE)</f>
        <v>512-825-5039</v>
      </c>
      <c r="C140" s="124" t="str">
        <f>_xlfn.XLOOKUP(D140&amp;"*",[2]EM!$D:$D,[2]EM!$E:$E,"",2)</f>
        <v>1,</v>
      </c>
      <c r="D140" s="49" t="s">
        <v>146</v>
      </c>
      <c r="E140" s="125" t="str">
        <f>IF(ISNUMBER(MATCH($D140,'[1]Scheduling Worksheet'!$B$1:$B$65536,0)),VLOOKUP($D140,'[1]Scheduling Worksheet'!$B$1:$W$65536,22,FALSE),"")</f>
        <v>1:00-EM</v>
      </c>
      <c r="F140" s="126" t="str">
        <f>IF(ISNUMBER(MATCH($D140,'[1]Scheduling Worksheet'!$C$1:$C$65536,0)),VLOOKUP($D140,'[1]Scheduling Worksheet'!$C$1:$X$65536,21,FALSE),"")</f>
        <v/>
      </c>
      <c r="G140" s="126" t="str">
        <f>IF(ISNUMBER(MATCH($D140,'[1]Scheduling Worksheet'!$D$1:$D$65536,0)),VLOOKUP($D140,'[1]Scheduling Worksheet'!$D$1:$X$65536,20,FALSE),"")</f>
        <v/>
      </c>
      <c r="H140" s="126" t="str">
        <f>IF(ISNUMBER(MATCH($D140,'[1]Scheduling Worksheet'!$E$1:$E$65536,0)),VLOOKUP($D140,'[1]Scheduling Worksheet'!$E$1:$X$65536,19,FALSE),"")</f>
        <v/>
      </c>
      <c r="I140" s="126" t="str">
        <f>IF(ISNUMBER(MATCH($D140,'[1]Scheduling Worksheet'!$F$1:$F$65536,0)),VLOOKUP($D140,'[1]Scheduling Worksheet'!$F$1:$X$65536,19,FALSE),"")</f>
        <v/>
      </c>
      <c r="J140" s="126" t="str">
        <f>IF(ISNUMBER(MATCH($D140,'[1]Scheduling Worksheet'!$G$1:$G$65536,0)),VLOOKUP($D140,'[1]Scheduling Worksheet'!$G$1:$X$65536,17,FALSE),"")</f>
        <v/>
      </c>
      <c r="K140" s="126" t="str">
        <f>IF(ISNUMBER(MATCH($D140,'[1]Scheduling Worksheet'!$H$1:$H$65536,0)),VLOOKUP($D140,'[1]Scheduling Worksheet'!$H$1:$X$65536,16,FALSE),"")</f>
        <v/>
      </c>
      <c r="L140" s="126" t="str">
        <f>IF(ISNUMBER(MATCH($D140,'[1]Scheduling Worksheet'!$I$1:$I$65536,0)),VLOOKUP($D140,'[1]Scheduling Worksheet'!$I$1:$X$65536,15,FALSE),"")</f>
        <v/>
      </c>
      <c r="M140" s="126" t="str">
        <f>IF(ISNUMBER(MATCH($D140,'[1]Scheduling Worksheet'!$J$1:$K$65536,0)),VLOOKUP($D140,'[1]Scheduling Worksheet'!$J$1:$X$65536,14,FALSE),"")</f>
        <v/>
      </c>
      <c r="N140" s="127" t="str">
        <f>IF(ISNUMBER(MATCH($D140,'[1]Scheduling Worksheet'!$K$1:$K$65536,0)),VLOOKUP($D140,'[1]Scheduling Worksheet'!$K$1:$X$65536,13,FALSE),"")</f>
        <v/>
      </c>
      <c r="O140" s="109"/>
      <c r="P140" s="110"/>
      <c r="Q140" s="110"/>
      <c r="R140" s="123" t="str">
        <f t="shared" si="62"/>
        <v>512-825-5039</v>
      </c>
      <c r="S140" s="124" t="str">
        <f t="shared" si="63"/>
        <v>1,</v>
      </c>
      <c r="T140" s="128" t="str">
        <f t="shared" si="64"/>
        <v>Espinoza, Dimas</v>
      </c>
      <c r="U140" s="126" t="str">
        <f>IF(ISNUMBER(MATCH($D140,'[1]Scheduling Worksheet'!L$1:L$65536,0)),VLOOKUP($D140,'[1]Scheduling Worksheet'!$L$1:$X$65536,13,FALSE),"")</f>
        <v/>
      </c>
      <c r="V140" s="126" t="str">
        <f>IF(ISNUMBER(MATCH($D140,'[1]Scheduling Worksheet'!$M$1:$M$65536,0)),VLOOKUP($D140,'[1]Scheduling Worksheet'!$M$1:$X$65536,12,FALSE),"")</f>
        <v/>
      </c>
      <c r="W140" s="126" t="str">
        <f>IF(ISNUMBER(MATCH($D140,'[1]Scheduling Worksheet'!$N$1:$N$65536,0)),VLOOKUP($D140,'[1]Scheduling Worksheet'!$N$1:$X$65536,11,FALSE),"")</f>
        <v/>
      </c>
      <c r="X140" s="126" t="str">
        <f>IF(ISNUMBER(MATCH($D140,'[1]Scheduling Worksheet'!$O$1:$O$65536,0)),VLOOKUP($D140,'[1]Scheduling Worksheet'!$O$1:$X$65536,10,FALSE),"")</f>
        <v/>
      </c>
      <c r="Y140" s="126" t="str">
        <f>IF(ISNUMBER(MATCH($D140,'[1]Scheduling Worksheet'!$P$1:$P$65536,0)),VLOOKUP($D140,'[1]Scheduling Worksheet'!$P$1:$X$65536,9,FALSE),"")</f>
        <v/>
      </c>
      <c r="Z140" s="126" t="str">
        <f>IF(ISNUMBER(MATCH($D140,'[1]Scheduling Worksheet'!$Q$1:$Q$65536,0)),VLOOKUP($D140,'[1]Scheduling Worksheet'!$Q$1:$X$65536,8,FALSE),"")</f>
        <v/>
      </c>
      <c r="AA140" s="126" t="str">
        <f>IF(ISNUMBER(MATCH($D140,'[1]Scheduling Worksheet'!$R$1:$R$65536,0)),VLOOKUP($D140,'[1]Scheduling Worksheet'!$R$1:$X$65536,7,FALSE),"")</f>
        <v/>
      </c>
      <c r="AB140" s="129" t="str">
        <f>IF(ISNUMBER(MATCH($D140,'[1]Scheduling Worksheet'!$S$1:$S$65536,0)),VLOOKUP($D140,'[1]Scheduling Worksheet'!$S$1:$X$65536,6,FALSE),"")</f>
        <v/>
      </c>
      <c r="AC140" s="129" t="str">
        <f>IF(ISNUMBER(MATCH($D140,'[1]Scheduling Worksheet'!$T$1:$T$65536,0)),VLOOKUP($D140,'[1]Scheduling Worksheet'!$T$1:$X$65536,5,FALSE),"")</f>
        <v/>
      </c>
      <c r="AD140" s="130"/>
      <c r="AE140" s="112">
        <f t="shared" si="65"/>
        <v>1</v>
      </c>
      <c r="AF140" s="112">
        <f t="shared" si="66"/>
        <v>1</v>
      </c>
      <c r="AG140" s="113">
        <f t="shared" si="67"/>
        <v>0</v>
      </c>
      <c r="AH140" s="46">
        <f>VLOOKUP($D140,[2]EM!$D$1:$O$65540,5,FALSE)</f>
        <v>0</v>
      </c>
      <c r="AI140" s="46" t="str">
        <f>_xlfn.XLOOKUP(D140,[2]EM!$D:$D,[2]EM!$AK:$AK,"")</f>
        <v>wife: Maria Sanchez</v>
      </c>
      <c r="AJ140" s="46" t="str">
        <f>_xlfn.XLOOKUP(D140,[2]EM!$D:$D,[2]EM!$AN:$AN,"")</f>
        <v>male</v>
      </c>
      <c r="AK140" s="49" t="str">
        <f>VLOOKUP($D140,[2]EM!$D$1:$O$65540,12,FALSE)</f>
        <v>ponce9988@gmail.com</v>
      </c>
      <c r="AL140" s="114" t="s">
        <v>269</v>
      </c>
      <c r="AM140" s="114" t="str">
        <f>_xlfn.XLOOKUP(D140,'[2]EIM check'!$A:$A,'[2]EIM check'!$C:$C,"no info")</f>
        <v>not registered</v>
      </c>
      <c r="AN140" s="114" t="s">
        <v>276</v>
      </c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4"/>
      <c r="BQ140" s="114"/>
      <c r="BR140" s="114"/>
      <c r="BS140" s="114"/>
      <c r="BT140" s="114"/>
      <c r="BU140" s="114"/>
      <c r="BV140" s="114"/>
      <c r="BW140" s="114"/>
      <c r="BX140" s="114"/>
      <c r="BY140" s="114"/>
      <c r="DU140" s="119"/>
    </row>
    <row r="141" spans="1:126" s="115" customFormat="1" ht="20.25" customHeight="1" x14ac:dyDescent="0.2">
      <c r="A141" s="102">
        <f>_xlfn.XLOOKUP(D141,[2]EM!$D:$D,[2]EM!$H:$H,"")</f>
        <v>0</v>
      </c>
      <c r="B141" s="103" t="str">
        <f>VLOOKUP($D141,[2]EM!$D$1:$P$65540,13,FALSE)</f>
        <v>512-504-9792</v>
      </c>
      <c r="C141" s="104" t="str">
        <f>_xlfn.XLOOKUP(D141&amp;"*",[2]EM!$D:$D,[2]EM!$E:$E,"",2)</f>
        <v>7:30,</v>
      </c>
      <c r="D141" s="105" t="s">
        <v>17</v>
      </c>
      <c r="E141" s="106" t="str">
        <f>IF(ISNUMBER(MATCH($D141,'[1]Scheduling Worksheet'!$B$1:$B$65536,0)),VLOOKUP($D141,'[1]Scheduling Worksheet'!$B$1:$W$65536,22,FALSE),"")</f>
        <v/>
      </c>
      <c r="F141" s="107" t="str">
        <f>IF(ISNUMBER(MATCH($D141,'[1]Scheduling Worksheet'!$C$1:$C$65536,0)),VLOOKUP($D141,'[1]Scheduling Worksheet'!$C$1:$X$65536,21,FALSE),"")</f>
        <v/>
      </c>
      <c r="G141" s="107" t="str">
        <f>IF(ISNUMBER(MATCH($D141,'[1]Scheduling Worksheet'!$D$1:$D$65536,0)),VLOOKUP($D141,'[1]Scheduling Worksheet'!$D$1:$X$65536,20,FALSE),"")</f>
        <v/>
      </c>
      <c r="H141" s="107" t="str">
        <f>IF(ISNUMBER(MATCH($D141,'[1]Scheduling Worksheet'!$E$1:$E$65536,0)),VLOOKUP($D141,'[1]Scheduling Worksheet'!$E$1:$X$65536,19,FALSE),"")</f>
        <v/>
      </c>
      <c r="I141" s="107" t="str">
        <f>IF(ISNUMBER(MATCH($D141,'[1]Scheduling Worksheet'!$F$1:$F$65536,0)),VLOOKUP($D141,'[1]Scheduling Worksheet'!$F$1:$X$65536,19,FALSE),"")</f>
        <v/>
      </c>
      <c r="J141" s="107" t="str">
        <f>IF(ISNUMBER(MATCH($D141,'[1]Scheduling Worksheet'!$G$1:$G$65536,0)),VLOOKUP($D141,'[1]Scheduling Worksheet'!$G$1:$X$65536,17,FALSE),"")</f>
        <v/>
      </c>
      <c r="K141" s="107" t="str">
        <f>IF(ISNUMBER(MATCH($D141,'[1]Scheduling Worksheet'!$H$1:$H$65536,0)),VLOOKUP($D141,'[1]Scheduling Worksheet'!$H$1:$X$65536,16,FALSE),"")</f>
        <v/>
      </c>
      <c r="L141" s="107" t="str">
        <f>IF(ISNUMBER(MATCH($D141,'[1]Scheduling Worksheet'!$I$1:$I$65536,0)),VLOOKUP($D141,'[1]Scheduling Worksheet'!$I$1:$X$65536,15,FALSE),"")</f>
        <v/>
      </c>
      <c r="M141" s="107" t="str">
        <f>IF(ISNUMBER(MATCH($D141,'[1]Scheduling Worksheet'!$J$1:$K$65536,0)),VLOOKUP($D141,'[1]Scheduling Worksheet'!$J$1:$X$65536,14,FALSE),"")</f>
        <v/>
      </c>
      <c r="N141" s="108" t="str">
        <f>IF(ISNUMBER(MATCH($D141,'[1]Scheduling Worksheet'!$K$1:$K$65536,0)),VLOOKUP($D141,'[1]Scheduling Worksheet'!$K$1:$X$65536,13,FALSE),"")</f>
        <v/>
      </c>
      <c r="O141" s="109"/>
      <c r="P141" s="110"/>
      <c r="Q141" s="110"/>
      <c r="R141" s="103" t="str">
        <f t="shared" si="62"/>
        <v>512-504-9792</v>
      </c>
      <c r="S141" s="104" t="str">
        <f t="shared" si="63"/>
        <v>7:30,</v>
      </c>
      <c r="T141" s="105" t="str">
        <f t="shared" si="64"/>
        <v>Bartz, Diana</v>
      </c>
      <c r="U141" s="107" t="str">
        <f>IF(ISNUMBER(MATCH($D141,'[1]Scheduling Worksheet'!L$1:L$65536,0)),VLOOKUP($D141,'[1]Scheduling Worksheet'!$L$1:$X$65536,13,FALSE),"")</f>
        <v/>
      </c>
      <c r="V141" s="107" t="str">
        <f>IF(ISNUMBER(MATCH($D141,'[1]Scheduling Worksheet'!$M$1:$M$65536,0)),VLOOKUP($D141,'[1]Scheduling Worksheet'!$M$1:$X$65536,12,FALSE),"")</f>
        <v/>
      </c>
      <c r="W141" s="107" t="str">
        <f>IF(ISNUMBER(MATCH($D141,'[1]Scheduling Worksheet'!$N$1:$N$65536,0)),VLOOKUP($D141,'[1]Scheduling Worksheet'!$N$1:$X$65536,11,FALSE),"")</f>
        <v/>
      </c>
      <c r="X141" s="107" t="str">
        <f>IF(ISNUMBER(MATCH($D141,'[1]Scheduling Worksheet'!$O$1:$O$65536,0)),VLOOKUP($D141,'[1]Scheduling Worksheet'!$O$1:$X$65536,10,FALSE),"")</f>
        <v/>
      </c>
      <c r="Y141" s="107" t="str">
        <f>IF(ISNUMBER(MATCH($D141,'[1]Scheduling Worksheet'!$P$1:$P$65536,0)),VLOOKUP($D141,'[1]Scheduling Worksheet'!$P$1:$X$65536,9,FALSE),"")</f>
        <v/>
      </c>
      <c r="Z141" s="107" t="str">
        <f>IF(ISNUMBER(MATCH($D141,'[1]Scheduling Worksheet'!$Q$1:$Q$65536,0)),VLOOKUP($D141,'[1]Scheduling Worksheet'!$Q$1:$X$65536,8,FALSE),"")</f>
        <v/>
      </c>
      <c r="AA141" s="107" t="str">
        <f>IF(ISNUMBER(MATCH($D141,'[1]Scheduling Worksheet'!$R$1:$R$65536,0)),VLOOKUP($D141,'[1]Scheduling Worksheet'!$R$1:$X$65536,7,FALSE),"")</f>
        <v/>
      </c>
      <c r="AB141" s="108" t="str">
        <f>IF(ISNUMBER(MATCH($D141,'[1]Scheduling Worksheet'!$S$1:$S$65536,0)),VLOOKUP($D141,'[1]Scheduling Worksheet'!$S$1:$X$65536,6,FALSE),"")</f>
        <v/>
      </c>
      <c r="AC141" s="108" t="str">
        <f>IF(ISNUMBER(MATCH($D141,'[1]Scheduling Worksheet'!$T$1:$T$65536,0)),VLOOKUP($D141,'[1]Scheduling Worksheet'!$T$1:$X$65536,5,FALSE),"")</f>
        <v/>
      </c>
      <c r="AD141" s="111"/>
      <c r="AE141" s="112">
        <f t="shared" si="65"/>
        <v>0</v>
      </c>
      <c r="AF141" s="112">
        <f t="shared" si="66"/>
        <v>0</v>
      </c>
      <c r="AG141" s="113">
        <f t="shared" si="67"/>
        <v>0</v>
      </c>
      <c r="AH141" s="46">
        <f>VLOOKUP($D141,[2]EM!$D$1:$O$65540,5,FALSE)</f>
        <v>0</v>
      </c>
      <c r="AI141" s="46">
        <f>_xlfn.XLOOKUP(D141,[2]EM!$D:$D,[2]EM!$AK:$AK,"")</f>
        <v>0</v>
      </c>
      <c r="AJ141" s="46" t="str">
        <f>_xlfn.XLOOKUP(D141,[2]EM!$D:$D,[2]EM!$AN:$AN,"")</f>
        <v>B only, Schedule separate from spouse.  Schedule with Alicia, Stephanie and Michael Bartz/AS</v>
      </c>
      <c r="AK141" s="49" t="str">
        <f>VLOOKUP($D141,[2]EM!$D$1:$O$65540,12,FALSE)</f>
        <v>dbartz@progressive.com bsheen1@live.com</v>
      </c>
      <c r="AL141" s="114" t="s">
        <v>273</v>
      </c>
      <c r="AM141" s="114" t="str">
        <f>_xlfn.XLOOKUP(D141,'[2]EIM check'!$A:$A,'[2]EIM check'!$C:$C,"no info")</f>
        <v>Expires 2025/05</v>
      </c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  <c r="BH141" s="114"/>
      <c r="BI141" s="114"/>
      <c r="BJ141" s="114"/>
      <c r="BK141" s="114"/>
      <c r="BL141" s="114"/>
      <c r="BM141" s="114"/>
      <c r="BN141" s="114"/>
      <c r="BO141" s="114"/>
      <c r="BP141" s="114"/>
      <c r="BQ141" s="114"/>
      <c r="BR141" s="114"/>
      <c r="BS141" s="114"/>
      <c r="BT141" s="114"/>
      <c r="BU141" s="114"/>
      <c r="BV141" s="114"/>
      <c r="BW141" s="114"/>
      <c r="BX141" s="114"/>
      <c r="BY141" s="114"/>
      <c r="BZ141" s="114"/>
      <c r="CA141" s="114"/>
      <c r="CB141" s="114"/>
      <c r="CC141" s="114"/>
      <c r="CD141" s="114"/>
      <c r="CE141" s="114"/>
      <c r="CF141" s="114"/>
      <c r="CG141" s="114"/>
      <c r="CH141" s="114"/>
      <c r="CI141" s="114"/>
      <c r="CJ141" s="114"/>
      <c r="CK141" s="114"/>
      <c r="CL141" s="114"/>
      <c r="CM141" s="114"/>
      <c r="CN141" s="114"/>
      <c r="CO141" s="114"/>
      <c r="CP141" s="114"/>
      <c r="CQ141" s="114"/>
      <c r="CR141" s="114"/>
      <c r="CS141" s="114"/>
      <c r="CT141" s="114"/>
      <c r="CU141" s="114"/>
      <c r="CV141" s="114"/>
      <c r="CW141" s="114"/>
      <c r="CX141" s="114"/>
      <c r="CY141" s="114"/>
      <c r="CZ141" s="114"/>
      <c r="DA141" s="114"/>
      <c r="DB141" s="114"/>
      <c r="DC141" s="114"/>
      <c r="DD141" s="114"/>
      <c r="DE141" s="114"/>
      <c r="DF141" s="114"/>
      <c r="DG141" s="114"/>
      <c r="DH141" s="114"/>
      <c r="DI141" s="114"/>
      <c r="DJ141" s="114"/>
      <c r="DK141" s="114"/>
      <c r="DL141" s="114"/>
      <c r="DM141" s="114"/>
      <c r="DN141" s="114"/>
      <c r="DO141" s="114"/>
      <c r="DP141" s="114"/>
      <c r="DQ141" s="114"/>
      <c r="DR141" s="114"/>
      <c r="DS141" s="114"/>
      <c r="DT141" s="114"/>
    </row>
    <row r="142" spans="1:126" s="115" customFormat="1" ht="20.25" customHeight="1" x14ac:dyDescent="0.2">
      <c r="A142" s="102">
        <f>_xlfn.XLOOKUP(D142,[2]EM!$D:$D,[2]EM!$H:$H,"")</f>
        <v>0</v>
      </c>
      <c r="B142" s="103" t="str">
        <f>VLOOKUP($D142,[2]EM!$D$1:$P$65540,13,FALSE)</f>
        <v>512-596-8830</v>
      </c>
      <c r="C142" s="104" t="str">
        <f>_xlfn.XLOOKUP(D142&amp;"*",[2]EM!$D:$D,[2]EM!$E:$E,"",2)</f>
        <v>9:30,</v>
      </c>
      <c r="D142" s="105" t="s">
        <v>79</v>
      </c>
      <c r="E142" s="106" t="str">
        <f>IF(ISNUMBER(MATCH($D142,'[1]Scheduling Worksheet'!$B$1:$B$65536,0)),VLOOKUP($D142,'[1]Scheduling Worksheet'!$B$1:$W$65536,22,FALSE),"")</f>
        <v/>
      </c>
      <c r="F142" s="107" t="str">
        <f>IF(ISNUMBER(MATCH($D142,'[1]Scheduling Worksheet'!$C$1:$C$65536,0)),VLOOKUP($D142,'[1]Scheduling Worksheet'!$C$1:$X$65536,21,FALSE),"")</f>
        <v/>
      </c>
      <c r="G142" s="107" t="str">
        <f>IF(ISNUMBER(MATCH($D142,'[1]Scheduling Worksheet'!$D$1:$D$65536,0)),VLOOKUP($D142,'[1]Scheduling Worksheet'!$D$1:$X$65536,20,FALSE),"")</f>
        <v/>
      </c>
      <c r="H142" s="107" t="str">
        <f>IF(ISNUMBER(MATCH($D142,'[1]Scheduling Worksheet'!$E$1:$E$65536,0)),VLOOKUP($D142,'[1]Scheduling Worksheet'!$E$1:$X$65536,19,FALSE),"")</f>
        <v/>
      </c>
      <c r="I142" s="107" t="str">
        <f>IF(ISNUMBER(MATCH($D142,'[1]Scheduling Worksheet'!$F$1:$F$65536,0)),VLOOKUP($D142,'[1]Scheduling Worksheet'!$F$1:$X$65536,19,FALSE),"")</f>
        <v/>
      </c>
      <c r="J142" s="107" t="str">
        <f>IF(ISNUMBER(MATCH($D142,'[1]Scheduling Worksheet'!$G$1:$G$65536,0)),VLOOKUP($D142,'[1]Scheduling Worksheet'!$G$1:$X$65536,17,FALSE),"")</f>
        <v/>
      </c>
      <c r="K142" s="107" t="str">
        <f>IF(ISNUMBER(MATCH($D142,'[1]Scheduling Worksheet'!$H$1:$H$65536,0)),VLOOKUP($D142,'[1]Scheduling Worksheet'!$H$1:$X$65536,16,FALSE),"")</f>
        <v/>
      </c>
      <c r="L142" s="107" t="str">
        <f>IF(ISNUMBER(MATCH($D142,'[1]Scheduling Worksheet'!$I$1:$I$65536,0)),VLOOKUP($D142,'[1]Scheduling Worksheet'!$I$1:$X$65536,15,FALSE),"")</f>
        <v/>
      </c>
      <c r="M142" s="107" t="str">
        <f>IF(ISNUMBER(MATCH($D142,'[1]Scheduling Worksheet'!$J$1:$K$65536,0)),VLOOKUP($D142,'[1]Scheduling Worksheet'!$J$1:$X$65536,14,FALSE),"")</f>
        <v/>
      </c>
      <c r="N142" s="108" t="str">
        <f>IF(ISNUMBER(MATCH($D142,'[1]Scheduling Worksheet'!$K$1:$K$65536,0)),VLOOKUP($D142,'[1]Scheduling Worksheet'!$K$1:$X$65536,13,FALSE),"")</f>
        <v/>
      </c>
      <c r="O142" s="109"/>
      <c r="P142" s="110"/>
      <c r="Q142" s="110"/>
      <c r="R142" s="103" t="str">
        <f t="shared" si="62"/>
        <v>512-596-8830</v>
      </c>
      <c r="S142" s="104" t="str">
        <f t="shared" si="63"/>
        <v>9:30,</v>
      </c>
      <c r="T142" s="105" t="str">
        <f t="shared" si="64"/>
        <v>Cervantes, Beatris</v>
      </c>
      <c r="U142" s="107" t="str">
        <f>IF(ISNUMBER(MATCH($D142,'[1]Scheduling Worksheet'!L$1:L$65536,0)),VLOOKUP($D142,'[1]Scheduling Worksheet'!$L$1:$X$65536,13,FALSE),"")</f>
        <v/>
      </c>
      <c r="V142" s="107" t="str">
        <f>IF(ISNUMBER(MATCH($D142,'[1]Scheduling Worksheet'!$M$1:$M$65536,0)),VLOOKUP($D142,'[1]Scheduling Worksheet'!$M$1:$X$65536,12,FALSE),"")</f>
        <v/>
      </c>
      <c r="W142" s="107" t="str">
        <f>IF(ISNUMBER(MATCH($D142,'[1]Scheduling Worksheet'!$N$1:$N$65536,0)),VLOOKUP($D142,'[1]Scheduling Worksheet'!$N$1:$X$65536,11,FALSE),"")</f>
        <v/>
      </c>
      <c r="X142" s="107" t="str">
        <f>IF(ISNUMBER(MATCH($D142,'[1]Scheduling Worksheet'!$O$1:$O$65536,0)),VLOOKUP($D142,'[1]Scheduling Worksheet'!$O$1:$X$65536,10,FALSE),"")</f>
        <v/>
      </c>
      <c r="Y142" s="107" t="str">
        <f>IF(ISNUMBER(MATCH($D142,'[1]Scheduling Worksheet'!$P$1:$P$65536,0)),VLOOKUP($D142,'[1]Scheduling Worksheet'!$P$1:$X$65536,9,FALSE),"")</f>
        <v/>
      </c>
      <c r="Z142" s="107" t="str">
        <f>IF(ISNUMBER(MATCH($D142,'[1]Scheduling Worksheet'!$Q$1:$Q$65536,0)),VLOOKUP($D142,'[1]Scheduling Worksheet'!$Q$1:$X$65536,8,FALSE),"")</f>
        <v/>
      </c>
      <c r="AA142" s="107" t="str">
        <f>IF(ISNUMBER(MATCH($D142,'[1]Scheduling Worksheet'!$R$1:$R$65536,0)),VLOOKUP($D142,'[1]Scheduling Worksheet'!$R$1:$X$65536,7,FALSE),"")</f>
        <v/>
      </c>
      <c r="AB142" s="108" t="str">
        <f>IF(ISNUMBER(MATCH($D142,'[1]Scheduling Worksheet'!$S$1:$S$65536,0)),VLOOKUP($D142,'[1]Scheduling Worksheet'!$S$1:$X$65536,6,FALSE),"")</f>
        <v/>
      </c>
      <c r="AC142" s="108" t="str">
        <f>IF(ISNUMBER(MATCH($D142,'[1]Scheduling Worksheet'!$T$1:$T$65536,0)),VLOOKUP($D142,'[1]Scheduling Worksheet'!$T$1:$X$65536,5,FALSE),"")</f>
        <v/>
      </c>
      <c r="AD142" s="111"/>
      <c r="AE142" s="112">
        <f t="shared" si="65"/>
        <v>0</v>
      </c>
      <c r="AF142" s="112">
        <f t="shared" si="66"/>
        <v>0</v>
      </c>
      <c r="AG142" s="117">
        <f t="shared" si="67"/>
        <v>0</v>
      </c>
      <c r="AH142" s="113">
        <f>VLOOKUP($D142,[2]EM!$D$1:$O$65540,5,FALSE)</f>
        <v>0</v>
      </c>
      <c r="AI142" s="46">
        <f>_xlfn.XLOOKUP(D142,[2]EM!$D:$D,[2]EM!$AK:$AK,"")</f>
        <v>0</v>
      </c>
      <c r="AJ142" s="46">
        <f>_xlfn.XLOOKUP(D142,[2]EM!$D:$D,[2]EM!$AN:$AN,"")</f>
        <v>0</v>
      </c>
      <c r="AK142" s="49" t="str">
        <f>VLOOKUP($D142,[2]EM!$D$1:$O$65540,12,FALSE)</f>
        <v>beatrismcervantes@yahoo.com</v>
      </c>
      <c r="AL142" s="49" t="s">
        <v>191</v>
      </c>
      <c r="AM142" s="114" t="str">
        <f>_xlfn.XLOOKUP(D142,'[2]EIM check'!$A:$A,'[2]EIM check'!$C:$C,"no info")</f>
        <v>Expires 2025/02</v>
      </c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  <c r="BH142" s="114"/>
      <c r="BI142" s="114"/>
      <c r="BJ142" s="114"/>
      <c r="BK142" s="114"/>
      <c r="BL142" s="114"/>
      <c r="BM142" s="114"/>
      <c r="BN142" s="114"/>
      <c r="BO142" s="114"/>
      <c r="BP142" s="114"/>
      <c r="BQ142" s="114"/>
      <c r="BR142" s="114"/>
      <c r="BS142" s="114"/>
      <c r="BT142" s="114"/>
      <c r="BU142" s="114"/>
      <c r="BV142" s="114"/>
      <c r="BW142" s="114"/>
      <c r="BX142" s="114"/>
      <c r="BY142" s="114"/>
      <c r="BZ142" s="114"/>
      <c r="CA142" s="114"/>
      <c r="CB142" s="114"/>
      <c r="CC142" s="114"/>
      <c r="CD142" s="114"/>
      <c r="CE142" s="114"/>
      <c r="CF142" s="114"/>
      <c r="CG142" s="114"/>
      <c r="CH142" s="114"/>
      <c r="CI142" s="114"/>
      <c r="CJ142" s="114"/>
      <c r="CK142" s="114"/>
      <c r="CL142" s="114"/>
      <c r="CM142" s="114"/>
      <c r="CN142" s="114"/>
      <c r="CO142" s="114"/>
      <c r="CP142" s="114"/>
      <c r="CQ142" s="114"/>
      <c r="CR142" s="114"/>
      <c r="CS142" s="114"/>
      <c r="CT142" s="114"/>
      <c r="CU142" s="114"/>
      <c r="CV142" s="114"/>
      <c r="CW142" s="114"/>
      <c r="CX142" s="114"/>
      <c r="CY142" s="114"/>
      <c r="CZ142" s="114"/>
      <c r="DA142" s="114"/>
      <c r="DB142" s="114"/>
      <c r="DC142" s="114"/>
      <c r="DD142" s="114"/>
      <c r="DE142" s="114"/>
      <c r="DF142" s="114"/>
      <c r="DG142" s="114"/>
      <c r="DH142" s="114"/>
      <c r="DI142" s="114"/>
      <c r="DJ142" s="114"/>
      <c r="DK142" s="114"/>
      <c r="DL142" s="114"/>
      <c r="DM142" s="114"/>
      <c r="DN142" s="114"/>
      <c r="DO142" s="114"/>
      <c r="DP142" s="114"/>
      <c r="DQ142" s="114"/>
      <c r="DR142" s="114"/>
      <c r="DS142" s="114"/>
      <c r="DT142" s="114"/>
      <c r="DU142" s="114"/>
    </row>
    <row r="143" spans="1:126" s="115" customFormat="1" ht="20.25" customHeight="1" x14ac:dyDescent="0.2">
      <c r="A143" s="102" t="str">
        <f>_xlfn.XLOOKUP(D143,[2]EM!$D:$D,[2]EM!$H:$H,"")</f>
        <v>MC</v>
      </c>
      <c r="B143" s="103" t="str">
        <f>VLOOKUP($D143,[2]EM!$D$1:$P$65540,13,FALSE)</f>
        <v>512-318-1682</v>
      </c>
      <c r="C143" s="104" t="str">
        <f>_xlfn.XLOOKUP(D143&amp;"*",[2]EM!$D:$D,[2]EM!$E:$E,"",2)</f>
        <v>7:30,</v>
      </c>
      <c r="D143" s="105" t="s">
        <v>61</v>
      </c>
      <c r="E143" s="106" t="str">
        <f>IF(ISNUMBER(MATCH($D143,'[1]Scheduling Worksheet'!$B$1:$B$65536,0)),VLOOKUP($D143,'[1]Scheduling Worksheet'!$B$1:$W$65536,22,FALSE),"")</f>
        <v/>
      </c>
      <c r="F143" s="107" t="str">
        <f>IF(ISNUMBER(MATCH($D143,'[1]Scheduling Worksheet'!$C$1:$C$65536,0)),VLOOKUP($D143,'[1]Scheduling Worksheet'!$C$1:$X$65536,21,FALSE),"")</f>
        <v/>
      </c>
      <c r="G143" s="107" t="str">
        <f>IF(ISNUMBER(MATCH($D143,'[1]Scheduling Worksheet'!$D$1:$D$65536,0)),VLOOKUP($D143,'[1]Scheduling Worksheet'!$D$1:$X$65536,20,FALSE),"")</f>
        <v/>
      </c>
      <c r="H143" s="107" t="str">
        <f>IF(ISNUMBER(MATCH($D143,'[1]Scheduling Worksheet'!$E$1:$E$65536,0)),VLOOKUP($D143,'[1]Scheduling Worksheet'!$E$1:$X$65536,19,FALSE),"")</f>
        <v/>
      </c>
      <c r="I143" s="107" t="str">
        <f>IF(ISNUMBER(MATCH($D143,'[1]Scheduling Worksheet'!$F$1:$F$65536,0)),VLOOKUP($D143,'[1]Scheduling Worksheet'!$F$1:$X$65536,19,FALSE),"")</f>
        <v/>
      </c>
      <c r="J143" s="107" t="str">
        <f>IF(ISNUMBER(MATCH($D143,'[1]Scheduling Worksheet'!$G$1:$G$65536,0)),VLOOKUP($D143,'[1]Scheduling Worksheet'!$G$1:$X$65536,17,FALSE),"")</f>
        <v/>
      </c>
      <c r="K143" s="107" t="str">
        <f>IF(ISNUMBER(MATCH($D143,'[1]Scheduling Worksheet'!$H$1:$H$65536,0)),VLOOKUP($D143,'[1]Scheduling Worksheet'!$H$1:$X$65536,16,FALSE),"")</f>
        <v/>
      </c>
      <c r="L143" s="107" t="str">
        <f>IF(ISNUMBER(MATCH($D143,'[1]Scheduling Worksheet'!$I$1:$I$65536,0)),VLOOKUP($D143,'[1]Scheduling Worksheet'!$I$1:$X$65536,15,FALSE),"")</f>
        <v/>
      </c>
      <c r="M143" s="107" t="str">
        <f>IF(ISNUMBER(MATCH($D143,'[1]Scheduling Worksheet'!$J$1:$K$65536,0)),VLOOKUP($D143,'[1]Scheduling Worksheet'!$J$1:$X$65536,14,FALSE),"")</f>
        <v/>
      </c>
      <c r="N143" s="108" t="str">
        <f>IF(ISNUMBER(MATCH($D143,'[1]Scheduling Worksheet'!$K$1:$K$65536,0)),VLOOKUP($D143,'[1]Scheduling Worksheet'!$K$1:$X$65536,13,FALSE),"")</f>
        <v/>
      </c>
      <c r="O143" s="109"/>
      <c r="P143" s="110"/>
      <c r="Q143" s="110"/>
      <c r="R143" s="103" t="str">
        <f t="shared" si="62"/>
        <v>512-318-1682</v>
      </c>
      <c r="S143" s="104" t="str">
        <f t="shared" si="63"/>
        <v>7:30,</v>
      </c>
      <c r="T143" s="105" t="str">
        <f t="shared" si="64"/>
        <v>Wright, Diane</v>
      </c>
      <c r="U143" s="107" t="str">
        <f>IF(ISNUMBER(MATCH($D143,'[1]Scheduling Worksheet'!L$1:L$65536,0)),VLOOKUP($D143,'[1]Scheduling Worksheet'!$L$1:$X$65536,13,FALSE),"")</f>
        <v/>
      </c>
      <c r="V143" s="107" t="str">
        <f>IF(ISNUMBER(MATCH($D143,'[1]Scheduling Worksheet'!$M$1:$M$65536,0)),VLOOKUP($D143,'[1]Scheduling Worksheet'!$M$1:$X$65536,12,FALSE),"")</f>
        <v/>
      </c>
      <c r="W143" s="107" t="str">
        <f>IF(ISNUMBER(MATCH($D143,'[1]Scheduling Worksheet'!$N$1:$N$65536,0)),VLOOKUP($D143,'[1]Scheduling Worksheet'!$N$1:$X$65536,11,FALSE),"")</f>
        <v/>
      </c>
      <c r="X143" s="107" t="str">
        <f>IF(ISNUMBER(MATCH($D143,'[1]Scheduling Worksheet'!$O$1:$O$65536,0)),VLOOKUP($D143,'[1]Scheduling Worksheet'!$O$1:$X$65536,10,FALSE),"")</f>
        <v/>
      </c>
      <c r="Y143" s="107" t="str">
        <f>IF(ISNUMBER(MATCH($D143,'[1]Scheduling Worksheet'!$P$1:$P$65536,0)),VLOOKUP($D143,'[1]Scheduling Worksheet'!$P$1:$X$65536,9,FALSE),"")</f>
        <v/>
      </c>
      <c r="Z143" s="107" t="str">
        <f>IF(ISNUMBER(MATCH($D143,'[1]Scheduling Worksheet'!$Q$1:$Q$65536,0)),VLOOKUP($D143,'[1]Scheduling Worksheet'!$Q$1:$X$65536,8,FALSE),"")</f>
        <v/>
      </c>
      <c r="AA143" s="107" t="str">
        <f>IF(ISNUMBER(MATCH($D143,'[1]Scheduling Worksheet'!$R$1:$R$65536,0)),VLOOKUP($D143,'[1]Scheduling Worksheet'!$R$1:$X$65536,7,FALSE),"")</f>
        <v/>
      </c>
      <c r="AB143" s="108" t="str">
        <f>IF(ISNUMBER(MATCH($D143,'[1]Scheduling Worksheet'!$S$1:$S$65536,0)),VLOOKUP($D143,'[1]Scheduling Worksheet'!$S$1:$X$65536,6,FALSE),"")</f>
        <v/>
      </c>
      <c r="AC143" s="108" t="str">
        <f>IF(ISNUMBER(MATCH($D143,'[1]Scheduling Worksheet'!$T$1:$T$65536,0)),VLOOKUP($D143,'[1]Scheduling Worksheet'!$T$1:$X$65536,5,FALSE),"")</f>
        <v/>
      </c>
      <c r="AD143" s="111"/>
      <c r="AE143" s="112">
        <f t="shared" si="65"/>
        <v>0</v>
      </c>
      <c r="AF143" s="112">
        <f t="shared" si="66"/>
        <v>0</v>
      </c>
      <c r="AG143" s="113">
        <f t="shared" si="67"/>
        <v>0</v>
      </c>
      <c r="AH143" s="46" t="str">
        <f>VLOOKUP($D143,[2]EM!$D$1:$O$65540,5,FALSE)</f>
        <v>MC</v>
      </c>
      <c r="AI143" s="46" t="str">
        <f>_xlfn.XLOOKUP(D143,[2]EM!$D:$D,[2]EM!$AK:$AK,"")</f>
        <v>Alternate with Nan Sookiasian</v>
      </c>
      <c r="AJ143" s="46">
        <f>_xlfn.XLOOKUP(D143,[2]EM!$D:$D,[2]EM!$AN:$AN,"")</f>
        <v>0</v>
      </c>
      <c r="AK143" s="49" t="str">
        <f>VLOOKUP($D143,[2]EM!$D$1:$O$65540,12,FALSE)</f>
        <v>djwright4703@gmail.com</v>
      </c>
      <c r="AL143" s="114" t="s">
        <v>192</v>
      </c>
      <c r="AM143" s="114" t="str">
        <f>_xlfn.XLOOKUP(D143,'[2]EIM check'!$A:$A,'[2]EIM check'!$C:$C,"no info")</f>
        <v>Expires 2024/06</v>
      </c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114"/>
      <c r="BO143" s="114"/>
      <c r="BP143" s="114"/>
      <c r="BQ143" s="114"/>
      <c r="BR143" s="114"/>
      <c r="BS143" s="114"/>
      <c r="BT143" s="114"/>
      <c r="BU143" s="114"/>
      <c r="BV143" s="114"/>
      <c r="BW143" s="114"/>
      <c r="BX143" s="114"/>
      <c r="BY143" s="114"/>
      <c r="BZ143" s="114"/>
      <c r="CA143" s="114"/>
      <c r="CB143" s="114"/>
      <c r="CC143" s="114"/>
      <c r="CD143" s="114"/>
      <c r="CE143" s="114"/>
      <c r="CF143" s="114"/>
      <c r="CG143" s="114"/>
      <c r="CH143" s="114"/>
      <c r="CI143" s="114"/>
      <c r="CJ143" s="114"/>
      <c r="CK143" s="114"/>
      <c r="CL143" s="114"/>
      <c r="CM143" s="114"/>
      <c r="CN143" s="114"/>
      <c r="CO143" s="114"/>
      <c r="CP143" s="114"/>
      <c r="CQ143" s="114"/>
      <c r="CR143" s="114"/>
      <c r="CS143" s="114"/>
      <c r="CT143" s="114"/>
      <c r="CU143" s="114"/>
      <c r="CV143" s="114"/>
      <c r="CW143" s="114"/>
      <c r="CX143" s="114"/>
      <c r="CY143" s="114"/>
      <c r="CZ143" s="114"/>
      <c r="DA143" s="114"/>
      <c r="DB143" s="114"/>
      <c r="DC143" s="114"/>
      <c r="DD143" s="114"/>
      <c r="DE143" s="114"/>
      <c r="DF143" s="114"/>
      <c r="DG143" s="114"/>
      <c r="DH143" s="114"/>
      <c r="DI143" s="114"/>
      <c r="DJ143" s="114"/>
      <c r="DK143" s="114"/>
      <c r="DL143" s="114"/>
      <c r="DM143" s="114"/>
      <c r="DN143" s="114"/>
      <c r="DO143" s="114"/>
      <c r="DP143" s="114"/>
      <c r="DQ143" s="114"/>
      <c r="DR143" s="114"/>
      <c r="DS143" s="114"/>
      <c r="DT143" s="114"/>
      <c r="DU143" s="114"/>
    </row>
  </sheetData>
  <sortState xmlns:xlrd2="http://schemas.microsoft.com/office/spreadsheetml/2017/richdata2" ref="A104:DV117">
    <sortCondition ref="H104:H117"/>
    <sortCondition ref="G104:G117"/>
    <sortCondition ref="F104:F117"/>
    <sortCondition ref="E104:E117"/>
  </sortState>
  <hyperlinks>
    <hyperlink ref="AL106" r:id="rId1" xr:uid="{3A19374B-CA33-4976-BC8E-E25DA2A500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EM</vt:lpstr>
      <vt:lpstr>Sheet1</vt:lpstr>
      <vt:lpstr>2025-08</vt:lpstr>
      <vt:lpstr>EM!Print_Area</vt:lpstr>
      <vt:lpstr>EM!Print_Titles</vt:lpstr>
    </vt:vector>
  </TitlesOfParts>
  <Company>the Answer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Shearer</dc:creator>
  <cp:lastModifiedBy>Ann Thornton</cp:lastModifiedBy>
  <cp:lastPrinted>2025-07-16T00:17:29Z</cp:lastPrinted>
  <dcterms:created xsi:type="dcterms:W3CDTF">2001-05-01T18:23:23Z</dcterms:created>
  <dcterms:modified xsi:type="dcterms:W3CDTF">2025-07-16T01:04:28Z</dcterms:modified>
</cp:coreProperties>
</file>